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kica.karacic\Documents\FINANCIJSKI PLAN\"/>
    </mc:Choice>
  </mc:AlternateContent>
  <xr:revisionPtr revIDLastSave="0" documentId="13_ncr:1_{8CF79249-3C8D-4606-A593-36CB332D7714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5200" windowHeight="1177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7" i="25"/>
  <c r="AG29" i="25"/>
  <c r="AG49" i="25"/>
  <c r="AG65" i="25"/>
  <c r="AG77" i="25"/>
  <c r="AG81" i="25"/>
  <c r="AG109" i="25"/>
  <c r="AG121" i="25"/>
  <c r="AG137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V44" i="13" s="1"/>
  <c r="L37" i="13"/>
  <c r="Q46" i="13"/>
  <c r="K40" i="13"/>
  <c r="J42" i="13"/>
  <c r="K39" i="13"/>
  <c r="G30" i="13" l="1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F10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<sst xmlns="http://schemas.openxmlformats.org/spreadsheetml/2006/main" count="13798" uniqueCount="5281">
  <si>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</si>
  <si>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</si>
  <si>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</si>
  <si>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</si>
  <si>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</si>
  <si>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</si>
  <si>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</si>
  <si>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</si>
  <si>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</si>
  <si>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</si>
  <si>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</si>
  <si>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</si>
  <si>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</si>
  <si>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</si>
  <si>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</si>
  <si>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</si>
  <si>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</si>
  <si>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</si>
  <si>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</si>
  <si>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</si>
  <si>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</si>
  <si>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</si>
  <si>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</si>
  <si>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</si>
  <si>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</si>
  <si>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</si>
  <si>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</si>
  <si>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</si>
  <si>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</si>
  <si>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</si>
  <si>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</si>
  <si>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</si>
  <si>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</si>
  <si>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</si>
  <si>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</si>
  <si>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</si>
  <si>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</si>
  <si>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</si>
  <si>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</si>
  <si>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</si>
  <si>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</si>
  <si>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</si>
  <si>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</si>
  <si>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</si>
  <si>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</si>
  <si>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</si>
  <si>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</si>
  <si>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</si>
  <si>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</si>
  <si>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</si>
  <si>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</si>
  <si>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</si>
  <si>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</si>
  <si>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</si>
  <si>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</si>
  <si>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</si>
  <si>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</si>
  <si>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</si>
  <si>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</si>
  <si>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</si>
  <si>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</si>
  <si>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</si>
  <si>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</si>
  <si>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</si>
  <si>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</si>
  <si>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</si>
  <si>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</si>
  <si>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</si>
  <si>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</si>
  <si>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</si>
  <si>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</si>
  <si>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</si>
  <si>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</si>
  <si>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</si>
  <si>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</si>
  <si>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</si>
  <si>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</si>
  <si>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</si>
  <si>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</si>
  <si>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</si>
  <si>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</si>
  <si>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</si>
  <si>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</si>
  <si>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</si>
  <si>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</si>
  <si>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</si>
  <si>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</si>
  <si>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</si>
  <si>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</si>
  <si>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</si>
  <si>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</si>
  <si>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</si>
  <si>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</si>
  <si>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</si>
  <si>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</si>
  <si>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</si>
  <si>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</si>
  <si>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</si>
  <si>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</si>
  <si>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</si>
  <si>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</si>
  <si>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</si>
  <si>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</si>
  <si>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</si>
  <si>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</si>
  <si>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</si>
  <si>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</si>
  <si>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</si>
  <si>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</si>
  <si>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</si>
  <si>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</si>
  <si>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</si>
  <si>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</si>
  <si>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</si>
  <si>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</si>
  <si>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</si>
  <si>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</si>
  <si>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</si>
  <si>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</si>
  <si>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</si>
  <si>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</si>
  <si>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</si>
  <si>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</si>
  <si>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</si>
  <si>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</si>
  <si>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</si>
  <si>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</si>
  <si>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</si>
  <si>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</si>
  <si>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</si>
  <si>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</si>
  <si>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</si>
  <si>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</si>
  <si>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</si>
  <si>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</si>
  <si>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</si>
  <si>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</si>
  <si>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</si>
  <si>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</si>
  <si>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</si>
  <si>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</si>
  <si>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</si>
  <si>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</si>
  <si>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</si>
  <si>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</si>
  <si>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</si>
  <si>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</si>
  <si>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</si>
  <si>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</si>
  <si>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</si>
  <si>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</si>
  <si>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</si>
  <si>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</si>
  <si>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</si>
  <si>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</si>
  <si>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</si>
  <si>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</si>
  <si>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</si>
  <si>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</si>
  <si>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</si>
  <si>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</si>
  <si>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</si>
  <si>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</si>
  <si>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</si>
  <si>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</si>
  <si>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</si>
  <si>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</si>
  <si>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</si>
  <si>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</si>
  <si>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</si>
  <si>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</si>
  <si>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</si>
  <si>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</si>
  <si>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</si>
  <si>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</si>
  <si>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</si>
  <si>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</si>
  <si>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</si>
  <si>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</si>
  <si>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</si>
  <si>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</si>
  <si>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</si>
  <si>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</si>
  <si>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</si>
  <si>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</si>
  <si>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</si>
  <si>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</si>
  <si>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</si>
  <si>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</si>
  <si>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</si>
  <si>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</si>
  <si>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</si>
  <si>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</si>
  <si>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</si>
  <si>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</si>
  <si>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</si>
  <si>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</si>
  <si>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</si>
  <si>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</si>
  <si>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</si>
  <si>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</si>
  <si>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</si>
  <si>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</si>
  <si>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</si>
  <si>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</si>
  <si>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</si>
  <si>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</si>
  <si>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</si>
  <si>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</si>
  <si>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</si>
  <si>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</si>
  <si>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</si>
  <si>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</si>
  <si>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</si>
  <si>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</si>
  <si>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</si>
  <si>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</si>
  <si>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</si>
  <si>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</si>
  <si>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</si>
  <si>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</si>
  <si>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</si>
  <si>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</si>
  <si>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</si>
  <si>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</si>
  <si>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</si>
  <si>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</si>
  <si>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</si>
  <si>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</si>
  <si>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</si>
  <si>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</si>
  <si>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</si>
  <si>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</si>
  <si>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</si>
  <si>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</si>
  <si>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</si>
  <si>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</si>
  <si>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</si>
  <si>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</si>
  <si>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</si>
  <si>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</si>
  <si>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</si>
  <si>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</si>
  <si>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</si>
  <si>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</si>
  <si>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</si>
  <si>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</si>
  <si>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</si>
  <si>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</si>
  <si>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</si>
  <si>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</si>
  <si>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</si>
  <si>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</si>
  <si>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</si>
  <si>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</si>
  <si>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</si>
  <si>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</si>
  <si>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</si>
  <si>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</si>
  <si>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</si>
  <si>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</si>
  <si>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</si>
  <si>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</si>
  <si>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</si>
  <si>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</si>
  <si>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</si>
  <si>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</si>
  <si>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</si>
  <si>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</si>
  <si>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</si>
  <si>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</si>
  <si>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</si>
  <si>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</si>
  <si>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</si>
  <si>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</si>
  <si>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</si>
  <si>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</si>
  <si>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</si>
  <si>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</si>
  <si>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</si>
  <si>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</si>
  <si>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</si>
  <si>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</si>
  <si>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</si>
  <si>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</si>
  <si>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</si>
  <si>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</si>
  <si>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</si>
  <si>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</si>
  <si>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</si>
  <si>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</si>
  <si>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</si>
  <si>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</si>
  <si>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</si>
  <si>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</si>
  <si>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</si>
  <si>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</si>
  <si>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</si>
  <si>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</si>
  <si>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</si>
  <si>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</si>
  <si>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</si>
  <si>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</si>
  <si>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</si>
  <si>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</si>
  <si>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</si>
  <si>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</si>
  <si>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</si>
  <si>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</si>
  <si>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</si>
  <si>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</si>
  <si>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</si>
  <si>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</si>
  <si>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</si>
  <si>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</si>
  <si>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</si>
  <si>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</si>
  <si>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</si>
  <si>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</si>
  <si>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</si>
  <si>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</si>
  <si>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</si>
  <si>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</si>
  <si>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</si>
  <si>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</si>
  <si>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</si>
  <si>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</si>
  <si>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</si>
  <si>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</si>
  <si>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</si>
  <si>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</si>
  <si>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</si>
  <si>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</si>
  <si>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</si>
  <si>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</si>
  <si>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</si>
  <si>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</si>
  <si>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</si>
  <si>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</si>
  <si>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</si>
  <si>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</si>
  <si>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</si>
  <si>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</si>
  <si>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</si>
  <si>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</si>
  <si>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</si>
  <si>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</si>
  <si>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</si>
  <si>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</si>
  <si>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</si>
  <si>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</si>
  <si>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</si>
  <si>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</si>
  <si>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</si>
  <si>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</si>
  <si>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</si>
  <si>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</si>
  <si>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</si>
  <si>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</si>
  <si>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</si>
  <si>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</si>
  <si>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</si>
  <si>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</si>
  <si>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</si>
  <si>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</si>
  <si>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</si>
  <si>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</si>
  <si>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</si>
  <si>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</si>
  <si>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</si>
  <si>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</si>
  <si>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</si>
  <si>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</si>
  <si>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</si>
  <si>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</si>
  <si>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</si>
  <si>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</si>
  <si>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</si>
  <si>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</si>
  <si>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</si>
  <si>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</si>
  <si>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</si>
  <si>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</si>
  <si>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</si>
  <si>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</si>
  <si>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</si>
  <si>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</si>
  <si>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</si>
  <si>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</si>
  <si>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</si>
  <si>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</si>
  <si>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</si>
  <si>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</si>
  <si>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</si>
  <si>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</si>
  <si>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</si>
  <si>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</si>
  <si>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</si>
  <si>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</si>
  <si>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</si>
  <si>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</si>
  <si>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</si>
  <si>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</si>
  <si>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</si>
  <si>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</si>
  <si>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</si>
  <si>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</si>
  <si>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</si>
  <si>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</si>
  <si>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</si>
  <si>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</si>
  <si>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</si>
  <si>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</si>
  <si>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</si>
  <si>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</si>
  <si>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</si>
  <si>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</si>
  <si>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</si>
  <si>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</si>
  <si>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</si>
  <si>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</si>
  <si>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</si>
  <si>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</si>
  <si>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</si>
  <si>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</si>
  <si>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</si>
  <si>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</si>
  <si>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</si>
  <si>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</si>
  <si>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</si>
  <si>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</si>
  <si>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</si>
  <si>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</si>
  <si>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</si>
  <si>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</si>
  <si>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</si>
  <si>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</si>
  <si>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</si>
  <si>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</si>
  <si>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</si>
  <si>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</si>
  <si>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</si>
  <si>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</si>
  <si>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</si>
  <si>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</si>
  <si>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</si>
  <si>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</si>
  <si>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</si>
  <si>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</si>
  <si>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</si>
  <si>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</si>
  <si>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</si>
  <si>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</si>
  <si>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</si>
  <si>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</si>
  <si>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</si>
  <si>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</si>
  <si>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</si>
  <si>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</si>
  <si>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</si>
  <si>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</si>
  <si>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</si>
  <si>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</si>
  <si>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</si>
  <si>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</si>
  <si>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</si>
  <si>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</si>
  <si>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</si>
  <si>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</si>
  <si>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</si>
  <si>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</si>
  <si>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</si>
  <si>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</si>
  <si>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</si>
  <si>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</si>
  <si>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</si>
  <si>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</si>
  <si>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</si>
  <si>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</si>
  <si>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</si>
  <si>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</si>
  <si>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</si>
  <si>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</si>
  <si>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</si>
  <si>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</si>
  <si>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</si>
  <si>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</si>
  <si>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</si>
  <si>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</si>
  <si>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</si>
  <si>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</si>
  <si>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</si>
  <si>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</si>
  <si>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</si>
  <si>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</si>
  <si>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</si>
  <si>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</si>
  <si>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</si>
  <si>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</si>
  <si>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</si>
  <si>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</si>
  <si>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</si>
  <si>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</si>
  <si>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</si>
  <si>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</si>
  <si>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</si>
  <si>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</si>
  <si>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</si>
  <si>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</si>
  <si>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</si>
  <si>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</si>
  <si>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</si>
  <si>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</si>
  <si>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</si>
  <si>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</si>
  <si>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</si>
  <si>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</si>
  <si>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</si>
  <si>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</si>
  <si>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</si>
  <si>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</si>
  <si>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</si>
  <si>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</si>
  <si>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</si>
  <si>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</si>
  <si>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</si>
  <si>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</si>
  <si>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</si>
  <si>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</si>
  <si>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</si>
  <si>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</si>
  <si>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</si>
  <si>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</si>
  <si>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</si>
  <si>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</si>
  <si>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</si>
  <si>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</si>
  <si>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</si>
  <si>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</si>
  <si>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</si>
  <si>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</si>
  <si>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</si>
  <si>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</si>
  <si>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</si>
  <si>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</si>
  <si>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</si>
  <si>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</si>
  <si>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</si>
  <si>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</si>
  <si>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</si>
  <si>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</si>
  <si>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</si>
  <si>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</si>
  <si>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</si>
  <si>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</si>
  <si>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</si>
  <si>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</si>
  <si>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</si>
  <si>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</si>
  <si>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</si>
  <si>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</si>
  <si>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</si>
  <si>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</si>
  <si>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</si>
  <si>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</si>
  <si>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</si>
  <si>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</si>
  <si>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</si>
  <si>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</si>
  <si>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</si>
  <si>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</si>
  <si>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</si>
  <si>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</si>
  <si>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</si>
  <si>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</si>
  <si>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</si>
  <si>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</si>
  <si>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</si>
  <si>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</si>
  <si>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</si>
  <si>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</si>
  <si>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</si>
  <si>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</si>
  <si>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</si>
  <si>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</si>
  <si>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</si>
  <si>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</si>
  <si>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</si>
  <si>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</si>
  <si>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</si>
  <si>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</si>
  <si>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</si>
  <si>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</si>
  <si>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</si>
  <si>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</si>
  <si>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</si>
  <si>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</si>
  <si>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</si>
  <si>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</si>
  <si>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</si>
  <si>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</si>
  <si>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</si>
  <si>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</si>
  <si>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</si>
  <si>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</si>
  <si>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</si>
  <si>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</si>
  <si>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</si>
  <si>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</si>
  <si>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</si>
  <si>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</si>
  <si>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</si>
  <si>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</si>
  <si>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</si>
  <si>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</si>
  <si>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</si>
  <si>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</si>
  <si>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</si>
  <si>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</si>
  <si>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</si>
  <si>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</si>
  <si>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</si>
  <si>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</si>
  <si>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</si>
  <si>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</si>
  <si>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</si>
  <si>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</si>
  <si>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</si>
  <si>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</si>
  <si>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</si>
  <si>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</si>
  <si>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</si>
  <si>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</si>
  <si>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</si>
  <si>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</si>
  <si>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</si>
  <si>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</si>
  <si>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</si>
  <si>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</si>
  <si>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</si>
  <si>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</si>
  <si>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</si>
  <si>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</si>
  <si>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</si>
  <si>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</si>
  <si>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</si>
  <si>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</si>
  <si>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</si>
  <si>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</si>
  <si>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</si>
  <si>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</si>
  <si>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</si>
  <si>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</si>
  <si>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</si>
  <si>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</si>
  <si>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</si>
  <si>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</si>
  <si>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</si>
  <si>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</si>
  <si>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</si>
  <si>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</si>
  <si>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</si>
  <si>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</si>
  <si>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</si>
  <si>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</si>
  <si>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</si>
  <si>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</si>
  <si>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</si>
  <si>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</si>
  <si>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</si>
  <si>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</si>
  <si>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</si>
  <si>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</si>
  <si>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</si>
  <si>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</si>
  <si>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</si>
  <si>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</si>
  <si>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</si>
  <si>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</si>
  <si>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</si>
  <si>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</si>
  <si>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</si>
  <si>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</si>
  <si>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</si>
  <si>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</si>
  <si>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</si>
  <si>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</si>
  <si>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</si>
  <si>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</si>
  <si>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</si>
  <si>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</si>
  <si>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</si>
  <si>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</si>
  <si>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</si>
  <si>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</si>
  <si>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</si>
  <si>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</si>
  <si>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</si>
  <si>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</si>
  <si>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</si>
  <si>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</si>
  <si>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</si>
  <si>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</si>
  <si>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</si>
  <si>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</si>
  <si>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</si>
  <si>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</si>
  <si>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</si>
  <si>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</si>
  <si>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</si>
  <si>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</si>
  <si>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</si>
  <si>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</si>
  <si>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</si>
  <si>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</si>
  <si>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</si>
  <si>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</si>
  <si>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</si>
  <si>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</si>
  <si>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</si>
  <si>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</si>
  <si>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</si>
  <si>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</si>
  <si>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</si>
  <si>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</si>
  <si>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</si>
  <si>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</si>
  <si>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</si>
  <si>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</si>
  <si>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</si>
  <si>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</si>
  <si>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</si>
  <si>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</si>
  <si>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</si>
  <si>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</si>
  <si>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</si>
  <si>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</si>
  <si>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</si>
  <si>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</si>
  <si>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</si>
  <si>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</si>
  <si>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</si>
  <si>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</si>
  <si>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</si>
  <si>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</si>
  <si>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</si>
  <si>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</si>
  <si>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</si>
  <si>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</si>
  <si>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</si>
  <si>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</si>
  <si>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</si>
  <si>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</si>
  <si>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</si>
  <si>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</si>
  <si>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</si>
  <si>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</si>
  <si>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</si>
  <si>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</si>
  <si>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</si>
  <si>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</si>
  <si>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</si>
  <si>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</si>
  <si>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</si>
  <si>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</si>
  <si>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</si>
  <si>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</si>
  <si>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</si>
  <si>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</si>
  <si>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</si>
  <si>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</si>
  <si>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</si>
  <si>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</si>
  <si>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</si>
  <si>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</si>
  <si>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</si>
  <si>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</si>
  <si>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</si>
  <si>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</si>
  <si>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</si>
  <si>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</si>
  <si>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</si>
  <si>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</si>
  <si>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</si>
  <si>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</si>
  <si>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</si>
  <si>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</si>
  <si>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</si>
  <si>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</si>
  <si>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</si>
  <si>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</si>
  <si>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</si>
  <si>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</si>
  <si>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</si>
  <si>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</si>
  <si>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</si>
  <si>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</si>
  <si>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</si>
  <si>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</si>
  <si>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</si>
  <si>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</si>
  <si>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</si>
  <si>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</si>
  <si>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</si>
  <si>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</si>
  <si>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</si>
  <si>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</si>
  <si>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</si>
  <si>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</si>
  <si>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</si>
  <si>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</si>
  <si>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</si>
  <si>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</si>
  <si>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</si>
  <si>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</si>
  <si>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</si>
  <si>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</si>
  <si>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</si>
  <si>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</si>
  <si>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</si>
  <si>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</si>
  <si>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</si>
  <si>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</si>
  <si>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</si>
  <si>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</si>
  <si>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</si>
  <si>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</si>
  <si>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</si>
  <si>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</si>
  <si>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</si>
  <si>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</si>
  <si>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</si>
  <si>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</si>
  <si>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</si>
  <si>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</si>
  <si>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</si>
  <si>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</si>
  <si>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</si>
  <si>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</si>
  <si>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</si>
  <si>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</si>
  <si>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</si>
  <si>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</si>
  <si>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</si>
  <si>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</si>
  <si>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</si>
  <si>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</si>
  <si>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</si>
  <si>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</si>
  <si>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</si>
  <si>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</si>
  <si>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</si>
  <si>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</si>
  <si>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</si>
  <si>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</si>
  <si>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</si>
  <si>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</si>
  <si>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</si>
  <si>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</si>
  <si>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</si>
  <si>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</si>
  <si>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</si>
  <si>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</si>
  <si>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</si>
  <si>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</si>
  <si>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</si>
  <si>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</si>
  <si>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</si>
  <si>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</si>
  <si>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</si>
  <si>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</si>
  <si>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</si>
  <si>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</si>
  <si>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</si>
  <si>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</si>
  <si>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</si>
  <si>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</si>
  <si>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</si>
  <si>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</si>
  <si>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</si>
  <si>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</si>
  <si>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</si>
  <si>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</si>
  <si>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</si>
  <si>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</si>
  <si>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</si>
  <si>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</si>
  <si>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</si>
  <si>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</si>
  <si>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</si>
  <si>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</si>
  <si>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</si>
  <si>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</si>
  <si>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</si>
  <si>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</si>
  <si>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</si>
  <si>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</si>
  <si>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</si>
  <si>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</si>
  <si>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</si>
  <si>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</si>
  <si>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</si>
  <si>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</si>
  <si>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</si>
  <si>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</si>
  <si>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</si>
  <si>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</si>
  <si>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</si>
  <si>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</si>
  <si>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</si>
  <si>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</si>
  <si>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</si>
  <si>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</si>
  <si>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</si>
  <si>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</si>
  <si>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</si>
  <si>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</si>
  <si>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</si>
  <si>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</si>
  <si>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</si>
  <si>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</si>
  <si>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</si>
  <si>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</si>
  <si>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</si>
  <si>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</si>
  <si>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</si>
  <si>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</si>
  <si>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</si>
  <si>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</si>
  <si>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</si>
  <si>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</si>
  <si>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</si>
  <si>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</si>
  <si>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</si>
  <si>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</si>
  <si>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</si>
  <si>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</si>
  <si>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</si>
  <si>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</si>
  <si>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</si>
  <si>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</si>
  <si>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</si>
  <si>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</si>
  <si>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</si>
  <si>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</si>
  <si>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</si>
  <si>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</si>
  <si>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</si>
  <si>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</si>
  <si>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</si>
  <si>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</si>
  <si>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</si>
  <si>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</si>
  <si>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</si>
  <si>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</si>
  <si>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</si>
  <si>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</si>
  <si>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</si>
  <si>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</si>
  <si>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</si>
  <si>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</si>
  <si>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</si>
  <si>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</si>
  <si>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</si>
  <si>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</si>
  <si>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</si>
  <si>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</si>
  <si>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</si>
  <si>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</si>
  <si>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</si>
  <si>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</si>
  <si>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</si>
  <si>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</si>
  <si>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</si>
  <si>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</si>
  <si>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</si>
  <si>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</si>
  <si>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</si>
  <si>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</si>
  <si>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</si>
  <si>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</si>
  <si>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</si>
  <si>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</si>
  <si>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</si>
  <si>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</si>
  <si>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</si>
  <si>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</si>
  <si>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</si>
  <si>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</si>
  <si>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</si>
  <si>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</si>
  <si>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</si>
  <si>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</si>
  <si>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</si>
  <si>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</si>
  <si>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</si>
  <si>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</si>
  <si>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</si>
  <si>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</si>
  <si>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</si>
  <si>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</si>
  <si>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</si>
  <si>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</si>
  <si>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</si>
  <si>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</si>
  <si>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</si>
  <si>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</si>
  <si>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</si>
  <si>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</si>
  <si>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</si>
  <si>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</si>
  <si>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</si>
  <si>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</si>
  <si>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</si>
  <si>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</si>
  <si>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</si>
  <si>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</si>
  <si>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</si>
  <si>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</si>
  <si>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</si>
  <si>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</si>
  <si>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</si>
  <si>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</si>
  <si>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</si>
  <si>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</si>
  <si>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</si>
  <si>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</si>
  <si>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</si>
  <si>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</si>
  <si>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</si>
  <si>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</si>
  <si>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</si>
  <si>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</si>
  <si>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</si>
  <si>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</si>
  <si>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</si>
  <si>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</si>
  <si>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</si>
  <si>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</si>
  <si>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</si>
  <si>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</si>
  <si>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</si>
  <si>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</si>
  <si>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</si>
  <si>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</si>
  <si>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</si>
  <si>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</si>
  <si>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</si>
  <si>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</si>
  <si>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</si>
  <si>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</si>
  <si>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</si>
  <si>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</si>
  <si>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</si>
  <si>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</si>
  <si>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</si>
  <si>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</si>
  <si>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</si>
  <si>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</si>
  <si>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</si>
  <si>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</si>
  <si>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</si>
  <si>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</si>
  <si>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</si>
  <si>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</si>
  <si>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</si>
  <si>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</si>
  <si>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</si>
  <si>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</si>
  <si>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</si>
  <si>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</si>
  <si>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</si>
  <si>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</si>
  <si>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</si>
  <si>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</si>
  <si>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</si>
  <si>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</si>
  <si>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</si>
  <si>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</si>
  <si>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</si>
  <si>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</si>
  <si>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</si>
  <si>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</si>
  <si>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</si>
  <si>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</si>
  <si>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</si>
  <si>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</si>
  <si>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</si>
  <si>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</si>
  <si>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</si>
  <si>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</si>
  <si>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</si>
  <si>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</si>
  <si>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</si>
  <si>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</si>
  <si>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</si>
  <si>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</si>
  <si>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</si>
  <si>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</si>
  <si>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</si>
  <si>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</si>
  <si>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</si>
  <si>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</si>
  <si>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</si>
  <si>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</si>
  <si>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</si>
  <si>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</si>
  <si>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</si>
  <si>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</si>
  <si>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</si>
  <si>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</si>
  <si>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</si>
  <si>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</si>
  <si>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</si>
  <si>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</si>
  <si>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</si>
  <si>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</si>
  <si>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</si>
  <si>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</si>
  <si>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</si>
  <si>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</si>
  <si>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</si>
  <si>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</si>
  <si>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</si>
  <si>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</si>
  <si>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</si>
  <si>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</si>
  <si>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</si>
  <si>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</si>
  <si>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</si>
  <si>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</si>
  <si>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</si>
  <si>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</si>
  <si>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</si>
  <si>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</si>
  <si>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</si>
  <si>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</si>
  <si>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</si>
  <si>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</si>
  <si>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</si>
  <si>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</si>
  <si>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</si>
  <si>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</si>
  <si>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</si>
  <si>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</si>
  <si>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</si>
  <si>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</si>
  <si>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</si>
  <si>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</si>
  <si>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</si>
  <si>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</si>
  <si>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</si>
  <si>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</si>
  <si>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</si>
  <si>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</si>
  <si>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</si>
  <si>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</si>
  <si>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</si>
  <si>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</si>
  <si>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</si>
  <si>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</si>
  <si>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</si>
  <si>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</si>
  <si>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</si>
  <si>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</si>
  <si>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</si>
  <si>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</si>
  <si>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</si>
  <si>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</si>
  <si>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</si>
  <si>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</si>
  <si>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</si>
  <si>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</si>
  <si>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</si>
  <si>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</si>
  <si>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</si>
  <si>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</si>
  <si>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</si>
  <si>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</si>
  <si>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</si>
  <si>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</si>
  <si>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</si>
  <si>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</si>
  <si>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</si>
  <si>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</si>
  <si>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</si>
  <si>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</si>
  <si>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</si>
  <si>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</si>
  <si>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</si>
  <si>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</si>
  <si>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</si>
  <si>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</si>
  <si>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</si>
  <si>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</si>
  <si>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</si>
  <si>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</si>
  <si>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</si>
  <si>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</si>
  <si>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</si>
  <si>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</si>
  <si>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</si>
  <si>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</si>
  <si>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</si>
  <si>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</si>
  <si>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</si>
  <si>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</si>
  <si>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</si>
  <si>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</si>
  <si>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</si>
  <si>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</si>
  <si>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</si>
  <si>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</si>
  <si>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</si>
  <si>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</si>
  <si>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</si>
  <si>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</si>
  <si>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</si>
  <si>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</si>
  <si>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</si>
  <si>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</si>
  <si>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</si>
  <si>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</si>
  <si>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</si>
  <si>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</si>
  <si>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</si>
  <si>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</si>
  <si>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</si>
  <si>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</si>
  <si>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</si>
  <si>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</si>
  <si>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</si>
  <si>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</si>
  <si>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</si>
  <si>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</si>
  <si>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</si>
  <si>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</si>
  <si>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</si>
  <si>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</si>
  <si>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</si>
  <si>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</si>
  <si>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</si>
  <si>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</si>
  <si>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</si>
  <si>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</si>
  <si>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</si>
  <si>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</si>
  <si>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</si>
  <si>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</si>
  <si>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</si>
  <si>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</si>
  <si>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</si>
  <si>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</si>
  <si>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</si>
  <si>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</si>
  <si>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</si>
  <si>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</si>
  <si>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</si>
  <si>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</si>
  <si>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</si>
  <si>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</si>
  <si>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</si>
  <si>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</si>
  <si>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</si>
  <si>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</si>
  <si>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</si>
  <si>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</si>
  <si>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</si>
  <si>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</si>
  <si>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</si>
  <si>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</si>
  <si>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</si>
  <si>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</si>
  <si>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</si>
  <si>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</si>
  <si>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</si>
  <si>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</si>
  <si>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</si>
  <si>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</si>
  <si>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</si>
  <si>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</si>
  <si>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</si>
  <si>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</si>
  <si>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</si>
  <si>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</si>
  <si>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</si>
  <si>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</si>
  <si>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</si>
  <si>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</si>
  <si>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</si>
  <si>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</si>
  <si>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</si>
  <si>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</si>
  <si>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</si>
  <si>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</si>
  <si>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</si>
  <si>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</si>
  <si>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</si>
  <si>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</si>
  <si>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</si>
  <si>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</si>
  <si>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</si>
  <si>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</si>
  <si>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</si>
  <si>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</si>
  <si>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</si>
  <si>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</si>
  <si>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</si>
  <si>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</si>
  <si>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</si>
  <si>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</si>
  <si>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</si>
  <si>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</si>
  <si>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</si>
  <si>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</si>
  <si>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</si>
  <si>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</si>
  <si>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</si>
  <si>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</si>
  <si>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</si>
  <si>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</si>
  <si>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</si>
  <si>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</si>
  <si>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</si>
  <si>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</si>
  <si>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</si>
  <si>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</si>
  <si>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</si>
  <si>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</si>
  <si>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</si>
  <si>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</si>
  <si>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</si>
  <si>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</si>
  <si>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</si>
  <si>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</si>
  <si>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</si>
  <si>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</si>
  <si>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</si>
  <si>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</si>
  <si>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</si>
  <si>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</si>
  <si>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</si>
  <si>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</si>
  <si>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</si>
  <si>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</si>
  <si>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</si>
  <si>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</si>
  <si>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</si>
  <si>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</si>
  <si>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</si>
  <si>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</si>
  <si>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</si>
  <si>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</si>
  <si>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</si>
  <si>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</si>
  <si>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</si>
  <si>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</si>
  <si>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</si>
  <si>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</si>
  <si>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</si>
  <si>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</si>
  <si>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</si>
  <si>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</si>
  <si>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</si>
  <si>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</si>
  <si>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</si>
  <si>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</si>
  <si>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</si>
  <si>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</si>
  <si>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</si>
  <si>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</si>
  <si>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</si>
  <si>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</si>
  <si>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</si>
  <si>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</si>
  <si>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</si>
  <si>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</si>
  <si>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</si>
  <si>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</si>
  <si>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</si>
  <si>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</si>
  <si>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</si>
  <si>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</si>
  <si>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</si>
  <si>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</si>
  <si>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</si>
  <si>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</si>
  <si>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</si>
  <si>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</si>
  <si>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</si>
  <si>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</si>
  <si>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</si>
  <si>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</si>
  <si>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</si>
  <si>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</si>
  <si>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</si>
  <si>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</si>
  <si>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</si>
  <si>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</si>
  <si>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</si>
  <si>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</si>
  <si>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</si>
  <si>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</si>
  <si>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</si>
  <si>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</si>
  <si>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</si>
  <si>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</si>
  <si>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</si>
  <si>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</si>
  <si>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</si>
  <si>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</si>
  <si>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</si>
  <si>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</si>
  <si>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</si>
  <si>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</si>
  <si>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</si>
  <si>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</si>
  <si>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</si>
  <si>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</si>
  <si>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</si>
  <si>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</si>
  <si>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</si>
  <si>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</si>
  <si>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</si>
  <si>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</si>
  <si>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</si>
  <si>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</si>
  <si>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</si>
  <si>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</si>
  <si>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</si>
  <si>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</si>
  <si>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</si>
  <si>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</si>
  <si>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</si>
  <si>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</si>
  <si>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</si>
  <si>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</si>
  <si>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</si>
  <si>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</si>
  <si>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</si>
  <si>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</si>
  <si>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</si>
  <si>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</si>
  <si>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</si>
  <si>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</si>
  <si>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</si>
  <si>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</si>
  <si>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</si>
  <si>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</si>
  <si>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</si>
  <si>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</si>
  <si>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</si>
  <si>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</si>
  <si>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</si>
  <si>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</si>
  <si>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</si>
  <si>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</si>
  <si>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</si>
  <si>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</si>
  <si>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</si>
  <si>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</si>
  <si>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</si>
  <si>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</si>
  <si>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</si>
  <si>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</si>
  <si>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</si>
  <si>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</si>
  <si>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</si>
  <si>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</si>
  <si>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</si>
  <si>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</si>
  <si>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</si>
  <si>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</si>
  <si>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</si>
  <si>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</si>
  <si>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</si>
  <si>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</si>
  <si>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</si>
  <si>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</si>
  <si>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</si>
  <si>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</si>
  <si>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</si>
  <si>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</si>
  <si>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</si>
  <si>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</si>
  <si>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</si>
  <si>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</si>
  <si>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</si>
  <si>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</si>
  <si>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</si>
  <si>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</si>
  <si>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</si>
  <si>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</si>
  <si>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</si>
  <si>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</si>
  <si>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</si>
  <si>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</si>
  <si>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</si>
  <si>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</si>
  <si>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</si>
  <si>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</si>
  <si>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</si>
  <si>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</si>
  <si>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</si>
  <si>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</si>
  <si>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</si>
  <si>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</si>
  <si>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</si>
  <si>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</si>
  <si>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</si>
  <si>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</si>
  <si>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</si>
  <si>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</si>
  <si>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</si>
  <si>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</si>
  <si>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</si>
  <si>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</si>
  <si>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</si>
  <si>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</si>
  <si>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</si>
  <si>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</si>
  <si>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</si>
  <si>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</si>
  <si>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</si>
  <si>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</si>
  <si>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</si>
  <si>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</si>
  <si>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</si>
  <si>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</si>
  <si>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</si>
  <si>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</si>
  <si>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</si>
  <si>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</si>
  <si>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</si>
  <si>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</si>
  <si>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</si>
  <si>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</si>
  <si>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</si>
  <si>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</si>
  <si>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</si>
  <si>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</si>
  <si>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</si>
  <si>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</si>
  <si>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</si>
  <si>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</si>
  <si>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</si>
  <si>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</si>
  <si>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</si>
  <si>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</si>
  <si>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</si>
  <si>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</si>
  <si>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</si>
  <si>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</si>
  <si>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</si>
  <si>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</si>
  <si>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</si>
  <si>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</si>
  <si>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</si>
  <si>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</si>
  <si>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</si>
  <si>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</si>
  <si>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</si>
  <si>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</si>
  <si>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</si>
  <si>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</si>
  <si>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</si>
  <si>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</si>
  <si>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</si>
  <si>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</si>
  <si>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</si>
  <si>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</si>
  <si>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</si>
  <si>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</si>
  <si>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</si>
  <si>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</si>
  <si>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</si>
  <si>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</si>
  <si>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</si>
  <si>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</si>
  <si>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</si>
  <si>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</si>
  <si>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</si>
  <si>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</si>
  <si>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</si>
  <si>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</si>
  <si>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</si>
  <si>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</si>
  <si>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</si>
  <si>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</si>
  <si>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</si>
  <si>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</si>
  <si>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</si>
  <si>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</si>
  <si>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</si>
  <si>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</si>
  <si>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</si>
  <si>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</si>
  <si>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</si>
  <si>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</si>
  <si>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</si>
  <si>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</si>
  <si>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</si>
  <si>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</si>
  <si>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</si>
  <si>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</si>
  <si>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</si>
  <si>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</si>
  <si>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</si>
  <si>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</si>
  <si>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</si>
  <si>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</si>
  <si>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</si>
  <si>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</si>
  <si>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</si>
  <si>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</si>
  <si>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</si>
  <si>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</si>
  <si>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</si>
  <si>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</si>
  <si>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</si>
  <si>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</si>
  <si>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</si>
  <si>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</si>
  <si>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</si>
  <si>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</si>
  <si>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</si>
  <si>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</si>
  <si>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</si>
  <si>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</si>
  <si>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</si>
  <si>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</si>
  <si>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</si>
  <si>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</si>
  <si>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</si>
  <si>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</si>
  <si>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</si>
  <si>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</si>
  <si>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</si>
  <si>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</si>
  <si>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</si>
  <si>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</si>
  <si>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</si>
  <si>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</si>
  <si>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</si>
  <si>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</si>
  <si>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</si>
  <si>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</si>
  <si>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</si>
  <si>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</si>
  <si>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</si>
  <si>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</si>
  <si>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</si>
  <si>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</si>
  <si>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</si>
  <si>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</si>
  <si>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</si>
  <si>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</si>
  <si>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</si>
  <si>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</si>
  <si>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</si>
  <si>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</si>
  <si>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</si>
  <si>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</si>
  <si>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</si>
  <si>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</si>
  <si>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</si>
  <si>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</si>
  <si>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</si>
  <si>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</si>
  <si>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</si>
  <si>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</si>
  <si>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</si>
  <si>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</si>
  <si>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</si>
  <si>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</si>
  <si>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</si>
  <si>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</si>
  <si>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</si>
  <si>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</si>
  <si>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</si>
  <si>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</si>
  <si>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</si>
  <si>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</si>
  <si>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</si>
  <si>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</si>
  <si>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</si>
  <si>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</si>
  <si>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</si>
  <si>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</si>
  <si>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</si>
  <si>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</si>
  <si>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</si>
  <si>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</si>
  <si>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</si>
  <si>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</si>
  <si>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</si>
  <si>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</si>
  <si>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</si>
  <si>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</si>
  <si>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</si>
  <si>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</si>
  <si>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</si>
  <si>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</si>
  <si>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</si>
  <si>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</si>
  <si>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</si>
  <si>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</si>
  <si>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</si>
  <si>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</si>
  <si>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</si>
  <si>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</si>
  <si>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</si>
  <si>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</si>
  <si>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</si>
  <si>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</si>
  <si>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</si>
  <si>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</si>
  <si>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</si>
  <si>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</si>
  <si>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</si>
  <si>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</si>
  <si>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</si>
  <si>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</si>
  <si>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</si>
  <si>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</si>
  <si>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</si>
  <si>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</si>
  <si>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</si>
  <si>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</si>
  <si>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</si>
  <si>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</si>
  <si>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</si>
  <si>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</si>
  <si>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</si>
  <si>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</si>
  <si>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</si>
  <si>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</si>
  <si>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</si>
  <si>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</si>
  <si>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</si>
  <si>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</si>
  <si>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</si>
  <si>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</si>
  <si>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</si>
  <si>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</si>
  <si>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</si>
  <si>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</si>
  <si>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</si>
  <si>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</si>
  <si>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</si>
  <si>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</si>
  <si>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</si>
  <si>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</si>
  <si>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</si>
  <si>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</si>
  <si>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</si>
  <si>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</si>
  <si>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</si>
  <si>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</si>
  <si>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</si>
  <si>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</si>
  <si>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</si>
  <si>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</si>
  <si>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</si>
  <si>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</si>
  <si>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</si>
  <si>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</si>
  <si>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</si>
  <si>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</si>
  <si>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</si>
  <si>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</si>
  <si>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</si>
  <si>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</si>
  <si>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</si>
  <si>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</si>
  <si>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</si>
  <si>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</si>
  <si>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</si>
  <si>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</si>
  <si>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</si>
  <si>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</si>
  <si>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</si>
  <si>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</si>
  <si>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</si>
  <si>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</si>
  <si>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</si>
  <si>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</si>
  <si>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</si>
  <si>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</si>
  <si>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</si>
  <si>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</si>
  <si>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</si>
  <si>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</si>
  <si>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</si>
  <si>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</si>
  <si>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</si>
  <si>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</si>
  <si>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</si>
  <si>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</si>
  <si>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</si>
  <si>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</si>
  <si>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</si>
  <si>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</si>
  <si>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</si>
  <si>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</si>
  <si>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</si>
  <si>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</si>
  <si>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</si>
  <si>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</si>
  <si>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</si>
  <si>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</si>
  <si>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</si>
  <si>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</si>
  <si>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</si>
  <si>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</si>
  <si>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</si>
  <si>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</si>
  <si>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</si>
  <si>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</si>
  <si>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</si>
  <si>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</si>
  <si>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</si>
  <si>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</si>
  <si>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</si>
  <si>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</si>
  <si>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</si>
  <si>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</si>
  <si>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</si>
  <si>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</si>
  <si>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</si>
  <si>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</si>
  <si>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</si>
  <si>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</si>
  <si>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</si>
  <si>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</si>
  <si>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</si>
  <si>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</si>
  <si>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</si>
  <si>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</si>
  <si>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</si>
  <si>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</si>
  <si>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</si>
  <si>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</si>
  <si>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</si>
  <si>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</si>
  <si>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</si>
  <si>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</si>
  <si>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</si>
  <si>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</si>
  <si>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</si>
  <si>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</si>
  <si>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</si>
  <si>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</si>
  <si>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</si>
  <si>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</si>
  <si>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</si>
  <si>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</si>
  <si>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</si>
  <si>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</si>
  <si>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</si>
  <si>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</si>
  <si>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</si>
  <si>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</si>
  <si>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</si>
  <si>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</si>
  <si>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</si>
  <si>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</si>
  <si>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</si>
  <si>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</si>
  <si>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</si>
  <si>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</si>
  <si>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</si>
  <si>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</si>
  <si>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</si>
  <si>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</si>
  <si>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</si>
  <si>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</si>
  <si>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</si>
  <si>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</si>
  <si>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</si>
  <si>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</si>
  <si>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</si>
  <si>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</si>
  <si>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</si>
  <si>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</si>
  <si>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</si>
  <si>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</si>
  <si>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</si>
  <si>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</si>
  <si>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</si>
  <si>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</si>
  <si>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</si>
  <si>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</si>
  <si>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</si>
  <si>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</si>
  <si>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</si>
  <si>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</si>
  <si>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</si>
  <si>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</si>
  <si>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</si>
  <si>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</si>
  <si>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</si>
  <si>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</si>
  <si>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</si>
  <si>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</si>
  <si>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</si>
  <si>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</si>
  <si>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</si>
  <si>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</si>
  <si>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</si>
  <si>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</si>
  <si>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</si>
  <si>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</si>
  <si>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</si>
  <si>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</si>
  <si>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</si>
  <si>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</si>
  <si>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</si>
  <si>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</si>
  <si>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</si>
  <si>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</si>
  <si>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</si>
  <si>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</si>
  <si>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</si>
  <si>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</si>
  <si>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</si>
  <si>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</si>
  <si>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</si>
  <si>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</si>
  <si>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</si>
  <si>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</si>
  <si>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</si>
  <si>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</si>
  <si>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</si>
  <si>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</si>
  <si>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</si>
  <si>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</si>
  <si>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</si>
  <si>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</si>
  <si>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</si>
  <si>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</si>
  <si>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</si>
  <si>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</si>
  <si>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</si>
  <si>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</si>
  <si>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</si>
  <si>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</si>
  <si>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</si>
  <si>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</si>
  <si>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</si>
  <si>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</si>
  <si>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</si>
  <si>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</si>
  <si>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</si>
  <si>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</si>
  <si>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</si>
  <si>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</si>
  <si>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</si>
  <si>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</si>
  <si>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</si>
  <si>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</si>
  <si>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</si>
  <si>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</si>
  <si>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</si>
  <si>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</si>
  <si>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</si>
  <si>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</si>
  <si>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</si>
  <si>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</si>
  <si>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</si>
  <si>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</si>
  <si>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</si>
  <si>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</si>
  <si>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</si>
  <si>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</si>
  <si>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</si>
  <si>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</si>
  <si>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</si>
  <si>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</si>
  <si>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</si>
  <si>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</si>
  <si>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</si>
  <si>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</si>
  <si>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</si>
  <si>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</si>
  <si>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</si>
  <si>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</si>
  <si>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</si>
  <si>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</si>
  <si>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</si>
  <si>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</si>
  <si>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</si>
  <si>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</si>
  <si>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</si>
  <si>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</si>
  <si>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</si>
  <si>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</si>
  <si>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</si>
  <si>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</si>
  <si>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</si>
  <si>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</si>
  <si>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</si>
  <si>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</si>
  <si>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</si>
  <si>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</si>
  <si>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</si>
  <si>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</si>
  <si>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</si>
  <si>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</si>
  <si>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</si>
  <si>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</si>
  <si>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</si>
  <si>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</si>
  <si>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</si>
  <si>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</si>
  <si>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</si>
  <si>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</si>
  <si>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</si>
  <si>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</si>
  <si>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</si>
  <si>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</si>
  <si>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</si>
  <si>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</si>
  <si>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</si>
  <si>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</si>
  <si>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</si>
  <si>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</si>
  <si>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</si>
  <si>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</si>
  <si>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</si>
  <si>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</si>
  <si>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</si>
  <si>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</si>
  <si>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</si>
  <si>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</si>
  <si>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</si>
  <si>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</si>
  <si>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</si>
  <si>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</si>
  <si>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</si>
  <si>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</si>
  <si>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</si>
  <si>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</si>
  <si>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</si>
  <si>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</si>
  <si>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</si>
  <si>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</si>
  <si>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</si>
  <si>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</si>
  <si>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</si>
  <si>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</si>
  <si>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</si>
  <si>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</si>
  <si>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</si>
  <si>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</si>
  <si>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</si>
  <si>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</si>
  <si>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</si>
  <si>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</si>
  <si>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</si>
  <si>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</si>
  <si>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</si>
  <si>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</si>
  <si>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</si>
  <si>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</si>
  <si>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</si>
  <si>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</si>
  <si>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</si>
  <si>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</si>
  <si>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</si>
  <si>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</si>
  <si>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</si>
  <si>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</si>
  <si>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</si>
  <si>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</si>
  <si>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</si>
  <si>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</si>
  <si>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</si>
  <si>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</si>
  <si>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</si>
  <si>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</si>
  <si>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</si>
  <si>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</si>
  <si>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</si>
  <si>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</si>
  <si>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</si>
  <si>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</si>
  <si>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</si>
  <si>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</si>
  <si>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</si>
  <si>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</si>
  <si>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</si>
  <si>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</si>
  <si>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</si>
  <si>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</si>
  <si>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</si>
  <si>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</si>
  <si>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</si>
  <si>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</si>
  <si>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</si>
  <si>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</si>
  <si>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</si>
  <si>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</si>
  <si>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</si>
  <si>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</si>
  <si>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</si>
  <si>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</si>
  <si>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</si>
  <si>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</si>
  <si>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</si>
  <si>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</si>
  <si>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</si>
  <si>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</si>
  <si>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</si>
  <si>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</si>
  <si>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</si>
  <si>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</si>
  <si>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</si>
  <si>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</si>
  <si>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</si>
  <si>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</si>
  <si>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</si>
  <si>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</si>
  <si>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</si>
  <si>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</si>
  <si>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</si>
  <si>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</si>
  <si>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</si>
  <si>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</si>
  <si>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</si>
  <si>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</si>
  <si>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</si>
  <si>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</si>
  <si>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</si>
  <si>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</si>
  <si>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</si>
  <si>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</si>
  <si>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</si>
  <si>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</si>
  <si>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</si>
  <si>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</si>
  <si>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</si>
  <si>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</si>
  <si>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</si>
  <si>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</si>
  <si>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</si>
  <si>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</si>
  <si>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</si>
  <si>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</si>
  <si>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</si>
  <si>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</si>
  <si>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</si>
  <si>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</si>
  <si>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</si>
  <si>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</si>
  <si>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</si>
  <si>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</si>
  <si>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</si>
  <si>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</si>
  <si>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</si>
  <si>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</si>
  <si>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</si>
  <si>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</si>
  <si>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</si>
  <si>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</si>
  <si>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</si>
  <si>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</si>
  <si>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</si>
  <si>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</si>
  <si>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</si>
  <si>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</si>
  <si>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</si>
  <si>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</si>
  <si>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</si>
  <si>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</si>
  <si>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</si>
  <si>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</si>
  <si>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</si>
  <si>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</si>
  <si>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</si>
  <si>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</si>
  <si>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</si>
  <si>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</si>
  <si>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</si>
  <si>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</si>
  <si>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</si>
  <si>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</si>
  <si>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</si>
  <si>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</si>
  <si>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</si>
  <si>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</si>
  <si>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</si>
  <si>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</si>
  <si>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</si>
  <si>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</si>
  <si>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</si>
  <si>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</si>
  <si>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</si>
  <si>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</si>
  <si>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</si>
  <si>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</si>
  <si>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</si>
  <si>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</si>
  <si>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</si>
  <si>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</si>
  <si>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</si>
  <si>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</si>
  <si>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</si>
  <si>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</si>
  <si>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</si>
  <si>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</si>
  <si>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</si>
  <si>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</si>
  <si>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</si>
  <si>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</si>
  <si>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</si>
  <si>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</si>
  <si>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</si>
  <si>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</si>
  <si>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</si>
  <si>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</si>
  <si>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</si>
  <si>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</si>
  <si>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</si>
  <si>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</si>
  <si>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</si>
  <si>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</si>
  <si>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</si>
  <si>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</si>
  <si>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</si>
  <si>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</si>
  <si>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</si>
  <si>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</si>
  <si>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</si>
  <si>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</si>
  <si>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</si>
  <si>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</si>
  <si>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</si>
  <si>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</si>
  <si>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</si>
  <si>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</si>
  <si>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</si>
  <si>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</si>
  <si>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</si>
  <si>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</si>
  <si>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</si>
  <si>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</si>
  <si>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</si>
  <si>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</si>
  <si>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</si>
  <si>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</si>
  <si>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</si>
  <si>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</si>
  <si>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</si>
  <si>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</si>
  <si>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</si>
  <si>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</si>
  <si>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</si>
  <si>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</si>
  <si>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</si>
  <si>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</si>
  <si>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</si>
  <si>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</si>
  <si>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</si>
  <si>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</si>
  <si>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</si>
  <si>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</si>
  <si>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</si>
  <si>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</si>
  <si>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</si>
  <si>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</si>
  <si>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</si>
  <si>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</si>
  <si>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</si>
  <si>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</si>
  <si>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</si>
  <si>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</si>
  <si>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</si>
  <si>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</si>
  <si>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</si>
  <si>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</si>
  <si>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</si>
  <si>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</si>
  <si>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</si>
  <si>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</si>
  <si>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</si>
  <si>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</si>
  <si>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</si>
  <si>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</si>
  <si>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</si>
  <si>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</si>
  <si>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</si>
  <si>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</si>
  <si>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</si>
  <si>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</si>
  <si>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</si>
  <si>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</si>
  <si>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</si>
  <si>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</si>
  <si>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</si>
  <si>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</si>
  <si>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</si>
  <si>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</si>
  <si>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</si>
  <si>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</si>
  <si>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</si>
  <si>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</si>
  <si>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</si>
  <si>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</si>
  <si>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</si>
  <si>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</si>
  <si>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</si>
  <si>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</si>
  <si>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</si>
  <si>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</si>
  <si>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</si>
  <si>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</si>
  <si>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</si>
  <si>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</si>
  <si>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</si>
  <si>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</si>
  <si>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</si>
  <si>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</si>
  <si>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</si>
  <si>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</si>
  <si>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</si>
  <si>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</si>
  <si>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</si>
  <si>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</si>
  <si>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</si>
  <si>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</si>
  <si>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</si>
  <si>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</si>
  <si>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</si>
  <si>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</si>
  <si>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</si>
  <si>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</si>
  <si>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</si>
  <si>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</si>
  <si>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</si>
  <si>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</si>
  <si>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</si>
  <si>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</si>
  <si>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</si>
  <si>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</si>
  <si>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</si>
  <si>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</si>
  <si>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</si>
  <si>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</si>
  <si>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</si>
  <si>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</si>
  <si>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</si>
  <si>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</si>
  <si>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</si>
  <si>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</si>
  <si>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</si>
  <si>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</si>
  <si>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</si>
  <si>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</si>
  <si>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</si>
  <si>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</si>
  <si>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</si>
  <si>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</si>
  <si>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</si>
  <si>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</si>
  <si>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</si>
  <si>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</si>
  <si>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</si>
  <si>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</si>
  <si>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</si>
  <si>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</si>
  <si>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</si>
  <si>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</si>
  <si>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</si>
  <si>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</si>
  <si>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</si>
  <si>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</si>
  <si>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</si>
  <si>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</si>
  <si>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</si>
  <si>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</si>
  <si>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</si>
  <si>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</si>
  <si>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</si>
  <si>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</si>
  <si>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</si>
  <si>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</si>
  <si>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</si>
  <si>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</si>
  <si>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</si>
  <si>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</si>
  <si>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</si>
  <si>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</si>
  <si>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</si>
  <si>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</si>
  <si>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</si>
  <si>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</si>
  <si>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</si>
  <si>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</si>
  <si>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</si>
  <si>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</si>
  <si>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</si>
  <si>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</si>
  <si>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</si>
  <si>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</si>
  <si>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</si>
  <si>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</si>
  <si>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</si>
  <si>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</si>
  <si>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</si>
  <si>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</si>
  <si>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</si>
  <si>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</si>
  <si>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</si>
  <si>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</si>
  <si>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</si>
  <si>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</si>
  <si>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</si>
  <si>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</si>
  <si>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</si>
  <si>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</si>
  <si>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</si>
  <si>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</si>
  <si>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</si>
  <si>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</si>
  <si>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</si>
  <si>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</si>
  <si>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</si>
  <si>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</si>
  <si>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</si>
  <si>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</si>
  <si>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</si>
  <si>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</si>
  <si>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</si>
  <si>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</si>
  <si>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</si>
  <si>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</si>
  <si>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</si>
  <si>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</si>
  <si>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</si>
  <si>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</si>
  <si>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</si>
  <si>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</si>
  <si>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</si>
  <si>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</si>
  <si>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</si>
  <si>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</si>
  <si>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</si>
  <si>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</si>
  <si>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</si>
  <si>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</si>
  <si>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</si>
  <si>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</si>
  <si>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</si>
  <si>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</si>
  <si>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</si>
  <si>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</si>
  <si>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</si>
  <si>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</si>
  <si>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</si>
  <si>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</si>
  <si>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</si>
  <si>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</si>
  <si>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</si>
  <si>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</si>
  <si>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</si>
  <si>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</si>
  <si>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</si>
  <si>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</si>
  <si>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</si>
  <si>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</si>
  <si>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</si>
  <si>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</si>
  <si>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</si>
  <si>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</si>
  <si>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</si>
  <si>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</si>
  <si>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</si>
  <si>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</si>
  <si>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</si>
  <si>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</si>
  <si>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</si>
  <si>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</si>
  <si>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</si>
  <si>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</si>
  <si>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</si>
  <si>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</si>
  <si>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</si>
  <si>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</si>
  <si>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</si>
  <si>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</si>
  <si>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</si>
  <si>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</si>
  <si>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</si>
  <si>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</si>
  <si>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</si>
  <si>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</si>
  <si>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</si>
  <si>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</si>
  <si>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</si>
  <si>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</si>
  <si>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</si>
  <si>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</si>
  <si>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</si>
  <si>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</si>
  <si>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</si>
  <si>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</si>
  <si>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</si>
  <si>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</si>
  <si>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</si>
  <si>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</si>
  <si>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</si>
  <si>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</si>
  <si>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</si>
  <si>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</si>
  <si>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</si>
  <si>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</si>
  <si>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</si>
  <si>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</si>
  <si>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</si>
  <si>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</si>
  <si>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</si>
  <si>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</si>
  <si>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</si>
  <si>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</si>
  <si>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</si>
  <si>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</si>
  <si>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</si>
  <si>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</si>
  <si>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</si>
  <si>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</si>
  <si>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</si>
  <si>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</si>
  <si>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</si>
  <si>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</si>
  <si>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</si>
  <si>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</si>
  <si>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</si>
  <si>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</si>
  <si>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</si>
  <si>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</si>
  <si>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</si>
  <si>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</si>
  <si>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</si>
  <si>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</si>
  <si>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</si>
  <si>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</si>
  <si>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</si>
  <si>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</si>
  <si>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</si>
  <si>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</si>
  <si>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</si>
  <si>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</si>
  <si>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</si>
  <si>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</si>
  <si>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</si>
  <si>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</si>
  <si>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</si>
  <si>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</si>
  <si>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</si>
  <si>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</si>
  <si>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</si>
  <si>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</si>
  <si>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</si>
  <si>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</si>
  <si>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</si>
  <si>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</si>
  <si>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</si>
  <si>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</si>
  <si>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</si>
  <si>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</si>
  <si>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</si>
  <si>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</si>
  <si>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</si>
  <si>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</si>
  <si>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</si>
  <si>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</si>
  <si>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</si>
  <si>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</si>
  <si>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</si>
  <si>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</si>
  <si>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</si>
  <si>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</si>
  <si>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</si>
  <si>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</si>
  <si>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</si>
  <si>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</si>
  <si>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</si>
  <si>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</si>
  <si>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</si>
  <si>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</si>
  <si>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</si>
  <si>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</si>
  <si>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</si>
  <si>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</si>
  <si>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</si>
  <si>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</si>
  <si>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</si>
  <si>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</si>
  <si>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</si>
  <si>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</si>
  <si>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</si>
  <si>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</si>
  <si>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</si>
  <si>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</si>
  <si>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</si>
  <si>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</si>
  <si>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</si>
  <si>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</si>
  <si>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</si>
  <si>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</si>
  <si>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</si>
  <si>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</si>
  <si>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</si>
  <si>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</si>
  <si>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</si>
  <si>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</si>
  <si>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</si>
  <si>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</si>
  <si>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</si>
  <si>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</si>
  <si>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</si>
  <si>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</si>
  <si>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</si>
  <si>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</si>
  <si>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</si>
  <si>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</si>
  <si>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</si>
  <si>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</si>
  <si>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</si>
  <si>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</si>
  <si>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</si>
  <si>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</si>
  <si>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</si>
  <si>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</si>
  <si>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</si>
  <si>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</si>
  <si>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</si>
  <si>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</si>
  <si>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</si>
  <si>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</si>
  <si>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</si>
  <si>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</si>
  <si>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</si>
  <si>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</si>
  <si>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</si>
  <si>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</si>
  <si>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</si>
  <si>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</si>
  <si>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</si>
  <si>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</si>
  <si>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</si>
  <si>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</si>
  <si>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</si>
  <si>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</si>
  <si>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</si>
  <si>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</si>
  <si>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</si>
  <si>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</si>
  <si>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</si>
  <si>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</si>
  <si>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</si>
  <si>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</si>
  <si>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</si>
  <si>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</si>
  <si>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</si>
  <si>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</si>
  <si>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</si>
  <si>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</si>
  <si>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</si>
  <si>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</si>
  <si>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</si>
  <si>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</si>
  <si>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</si>
  <si>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</si>
  <si>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</si>
  <si>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</si>
  <si>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</si>
  <si>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</si>
  <si>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</si>
  <si>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</si>
  <si>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</si>
  <si>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</si>
  <si>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</si>
  <si>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</si>
  <si>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</si>
  <si>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</si>
  <si>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</si>
  <si>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</si>
  <si>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</si>
  <si>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</si>
  <si>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</si>
  <si>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</si>
  <si>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</si>
  <si>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</si>
  <si>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</si>
  <si>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</si>
  <si>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</si>
  <si>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</si>
  <si>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</si>
  <si>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</si>
  <si>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</si>
  <si>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</si>
  <si>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</si>
  <si>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</si>
  <si>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</si>
  <si>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</si>
  <si>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</si>
  <si>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</si>
  <si>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</si>
  <si>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</si>
  <si>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</si>
  <si>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</si>
  <si>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</si>
  <si>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</si>
  <si>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</si>
  <si>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</si>
  <si>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</si>
  <si>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</si>
  <si>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</si>
  <si>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</si>
  <si>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</si>
  <si>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</si>
  <si>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</si>
  <si>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</si>
  <si>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</si>
  <si>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</si>
  <si>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</si>
  <si>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</si>
  <si>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</si>
  <si>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</si>
  <si>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</si>
  <si>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</si>
  <si>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</si>
  <si>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</si>
  <si>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</si>
  <si>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</si>
  <si>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</si>
  <si>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</si>
  <si>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</si>
  <si>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</si>
  <si>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</si>
  <si>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</si>
  <si>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</si>
  <si>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</si>
  <si>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</si>
  <si>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</si>
  <si>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</si>
  <si>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</si>
  <si>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</si>
  <si>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</si>
  <si>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</si>
  <si>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</si>
  <si>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</si>
  <si>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</si>
  <si>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</si>
  <si>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</si>
  <si>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</si>
  <si>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</si>
  <si>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</si>
  <si>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</si>
  <si>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</si>
  <si>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</si>
  <si>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</si>
  <si>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</si>
  <si>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</si>
  <si>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</si>
  <si>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</si>
  <si>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</si>
  <si>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</si>
  <si>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</si>
  <si>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</si>
  <si>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</si>
  <si>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</si>
  <si>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</si>
  <si>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</si>
  <si>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</si>
  <si>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</si>
  <si>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</si>
  <si>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</si>
  <si>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</si>
  <si>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</si>
  <si>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</si>
  <si>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</si>
  <si>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</si>
  <si>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</si>
  <si>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</si>
  <si>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</si>
  <si>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</si>
  <si>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</si>
  <si>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</si>
  <si>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</si>
  <si>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</si>
  <si>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</si>
  <si>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</si>
  <si>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</si>
  <si>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</si>
  <si>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</si>
  <si>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</si>
  <si>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</si>
  <si>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</si>
  <si>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</si>
  <si>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</si>
  <si>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</si>
  <si>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</si>
  <si>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</si>
  <si>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</si>
  <si>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</si>
  <si>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</si>
  <si>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</si>
  <si>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</si>
  <si>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</si>
  <si>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</si>
  <si>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</si>
  <si>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</si>
  <si>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</si>
  <si>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</si>
  <si>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</si>
  <si>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</si>
  <si>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</si>
  <si>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</si>
  <si>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</si>
  <si>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</si>
  <si>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</si>
  <si>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</si>
  <si>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</si>
  <si>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</si>
  <si>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</si>
  <si>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</si>
  <si>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</si>
  <si>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</si>
  <si>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</si>
  <si>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</si>
  <si>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</si>
  <si>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</si>
  <si>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</si>
  <si>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</si>
  <si>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</si>
  <si>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</si>
  <si>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</si>
  <si>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</si>
  <si>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</si>
  <si>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</si>
  <si>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</si>
  <si>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</si>
  <si>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</si>
  <si>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</si>
  <si>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</si>
  <si>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</si>
  <si>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</si>
  <si>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</si>
  <si>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</si>
  <si>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</si>
  <si>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</si>
  <si>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</si>
  <si>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</si>
  <si>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</si>
  <si>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</si>
  <si>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</si>
  <si>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</si>
  <si>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</si>
  <si>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</si>
  <si>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</si>
  <si>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</si>
  <si>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</si>
  <si>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</si>
  <si>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</si>
  <si>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</si>
  <si>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</si>
  <si>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</si>
  <si>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</si>
  <si>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</si>
  <si>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</si>
  <si>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</si>
  <si>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</si>
  <si>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</si>
  <si>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</si>
  <si>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</si>
  <si>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</si>
  <si>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</si>
  <si>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</si>
  <si>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</si>
  <si>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</si>
  <si>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</si>
  <si>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</si>
  <si>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</si>
  <si>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</si>
  <si>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</si>
  <si>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</si>
  <si>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</si>
  <si>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</si>
  <si>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</si>
  <si>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</si>
  <si>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</si>
  <si>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</si>
  <si>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</si>
  <si>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</si>
  <si>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</si>
  <si>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</si>
  <si>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</si>
  <si>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</si>
  <si>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</si>
  <si>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</si>
  <si>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</si>
  <si>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</si>
  <si>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</si>
  <si>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</si>
  <si>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</si>
  <si>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</si>
  <si>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</si>
  <si>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</si>
  <si>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</si>
  <si>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</si>
  <si>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</si>
  <si>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</si>
  <si>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</si>
  <si>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</si>
  <si>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</si>
  <si>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</si>
  <si>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</si>
  <si>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</si>
  <si>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</si>
  <si>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</si>
  <si>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</si>
  <si>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</si>
  <si>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</si>
  <si>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</si>
  <si>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</si>
  <si>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</si>
  <si>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</si>
  <si>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</si>
  <si>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</si>
  <si>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</si>
  <si>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</si>
  <si>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</si>
  <si>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</si>
  <si>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</si>
  <si>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</si>
  <si>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</si>
  <si>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</si>
  <si>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</si>
  <si>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</si>
  <si>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</si>
  <si>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</si>
  <si>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</si>
  <si>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</si>
  <si>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</si>
  <si>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</si>
  <si>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</si>
  <si>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</si>
  <si>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</si>
  <si>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</si>
  <si>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</si>
  <si>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</si>
  <si>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</si>
  <si>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</si>
  <si>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</si>
  <si>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</si>
  <si>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</si>
  <si>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</si>
  <si>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</si>
  <si>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</si>
  <si>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</si>
  <si>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</si>
  <si>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</si>
  <si>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</si>
  <si>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</si>
  <si>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</si>
  <si>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</si>
  <si>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</si>
  <si>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</si>
  <si>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</si>
  <si>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</si>
  <si>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</si>
  <si>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</si>
  <si>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</si>
  <si>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</si>
  <si>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</si>
  <si>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</si>
  <si>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</si>
  <si>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</si>
  <si>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</si>
  <si>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</si>
  <si>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</si>
  <si>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</si>
  <si>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</si>
  <si>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</si>
  <si>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</si>
  <si>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</si>
  <si>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</si>
  <si>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</si>
  <si>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</si>
  <si>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</si>
  <si>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</si>
  <si>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</si>
  <si>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</si>
  <si>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</si>
  <si>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</si>
  <si>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</si>
  <si>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</si>
  <si>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</si>
  <si>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</si>
  <si>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</si>
  <si>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</si>
  <si>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</si>
  <si>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</si>
  <si>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</si>
  <si>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</si>
  <si>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</si>
  <si>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</si>
  <si>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</si>
  <si>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</si>
  <si>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</si>
  <si>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</si>
  <si>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</si>
  <si>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</si>
  <si>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</si>
  <si>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</si>
  <si>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</si>
  <si>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</si>
  <si>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</si>
  <si>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</si>
  <si>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</si>
  <si>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</si>
  <si>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</si>
  <si>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</si>
  <si>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</si>
  <si>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</si>
  <si>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</si>
  <si>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</si>
  <si>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</si>
  <si>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</si>
  <si>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</si>
  <si>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</si>
  <si>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</si>
  <si>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</si>
  <si>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</si>
  <si>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</si>
  <si>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</si>
  <si>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</si>
  <si>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</si>
  <si>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</si>
  <si>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</si>
  <si>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</si>
  <si>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</si>
  <si>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</si>
  <si>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</si>
  <si>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</si>
  <si>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</si>
  <si>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</si>
  <si>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</si>
  <si>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</si>
  <si>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</si>
  <si>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</si>
  <si>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</si>
  <si>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</si>
  <si>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</si>
  <si>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</si>
  <si>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</si>
  <si>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</si>
  <si>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</si>
  <si>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</si>
  <si>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</si>
  <si>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</si>
  <si>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</si>
  <si>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</si>
  <si>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</si>
  <si>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</si>
  <si>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</si>
  <si>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</si>
  <si>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</si>
  <si>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</si>
  <si>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</si>
  <si>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</si>
  <si>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</si>
  <si>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</si>
  <si>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</si>
  <si>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</si>
  <si>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</si>
  <si>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</si>
  <si>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</si>
  <si>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</si>
  <si>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</si>
  <si>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</si>
  <si>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</si>
  <si>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</si>
  <si>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</si>
  <si>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</si>
  <si>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</si>
  <si>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</si>
  <si>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</si>
  <si>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</si>
  <si>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</si>
  <si>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</si>
  <si>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</si>
  <si>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</si>
  <si>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</si>
  <si>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</si>
  <si>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</si>
  <si>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</si>
  <si>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</si>
  <si>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</si>
  <si>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</si>
  <si>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</si>
  <si>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</si>
  <si>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</si>
  <si>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</si>
  <si>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</si>
  <si>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</si>
  <si>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</si>
  <si>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</si>
  <si>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</si>
  <si>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</si>
  <si>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</si>
  <si>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</si>
  <si>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</si>
  <si>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</si>
  <si>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</si>
  <si>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</si>
  <si>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</si>
  <si>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</si>
  <si>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</si>
  <si>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</si>
  <si>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</si>
  <si>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</si>
  <si>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</si>
  <si>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</si>
  <si>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</si>
  <si>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</si>
  <si>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</si>
  <si>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</si>
  <si>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</si>
  <si>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</si>
  <si>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</si>
  <si>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</si>
  <si>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</si>
  <si>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</si>
  <si>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</si>
  <si>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</si>
  <si>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</si>
  <si>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</si>
  <si>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</si>
  <si>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</si>
  <si>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</si>
  <si>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</si>
  <si>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</si>
  <si>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</si>
  <si>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</si>
  <si>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</si>
  <si>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</si>
  <si>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</si>
  <si>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</si>
  <si>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</si>
  <si>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</si>
  <si>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</si>
  <si>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</si>
  <si>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</si>
  <si>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</si>
  <si>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</si>
  <si>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</si>
  <si>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</si>
  <si>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</si>
  <si>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</si>
  <si>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</si>
  <si>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</si>
  <si>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</si>
  <si>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</si>
  <si>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</si>
  <si>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</si>
  <si>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</si>
  <si>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</si>
  <si>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</si>
  <si>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</si>
  <si>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</si>
  <si>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</si>
  <si>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</si>
  <si>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</si>
  <si>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</si>
  <si>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</si>
  <si>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</si>
  <si>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</si>
  <si>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</si>
  <si>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</si>
  <si>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</si>
  <si>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</si>
  <si>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</si>
  <si>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</si>
  <si>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</si>
  <si>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</si>
  <si>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</si>
  <si>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</si>
  <si>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</si>
  <si>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</si>
  <si>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</si>
  <si>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</si>
  <si>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</si>
  <si>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</si>
  <si>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</si>
  <si>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</si>
  <si>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</si>
  <si>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</si>
  <si>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</si>
  <si>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</si>
  <si>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</si>
  <si>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</si>
  <si>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</si>
  <si>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</si>
  <si>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</si>
  <si>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</si>
  <si>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</si>
  <si>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</si>
  <si>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</si>
  <si>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</si>
  <si>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</si>
  <si>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</si>
  <si>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</si>
  <si>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</si>
  <si>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</si>
  <si>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</si>
  <si>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</si>
  <si>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</si>
  <si>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</si>
  <si>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</si>
  <si>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</si>
  <si>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</si>
  <si>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</si>
  <si>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</si>
  <si>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</si>
  <si>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</si>
  <si>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</si>
  <si>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</si>
  <si>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</si>
  <si>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</si>
  <si>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</si>
  <si>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</si>
  <si>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</si>
  <si>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</si>
  <si>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</si>
  <si>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</si>
  <si>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</si>
  <si>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</si>
  <si>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</si>
  <si>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</si>
  <si>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</si>
  <si>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</si>
  <si>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</si>
  <si>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</si>
  <si>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</si>
  <si>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</si>
  <si>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</si>
  <si>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</si>
  <si>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</si>
  <si>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</si>
  <si>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</si>
  <si>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</si>
  <si>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</si>
  <si>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</si>
  <si>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</si>
  <si>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</si>
  <si>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</si>
  <si>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</si>
  <si>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</si>
  <si>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</si>
  <si>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</si>
  <si>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</si>
  <si>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</si>
  <si>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</si>
  <si>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</si>
  <si>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</si>
  <si>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</si>
  <si>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</si>
  <si>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</si>
  <si>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</si>
  <si>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</si>
  <si>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</si>
  <si>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</si>
  <si>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</si>
  <si>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</si>
  <si>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</si>
  <si>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</si>
  <si>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</si>
  <si>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</si>
  <si>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</si>
  <si>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</si>
  <si>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</si>
  <si>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</si>
  <si>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</si>
  <si>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</si>
  <si>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</si>
  <si>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</si>
  <si>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</si>
  <si>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</si>
  <si>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</si>
  <si>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</si>
  <si>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</si>
  <si>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</si>
  <si>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</si>
  <si>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</si>
  <si>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</si>
  <si>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</si>
  <si>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</si>
  <si>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</si>
  <si>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</si>
  <si>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</si>
  <si>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</si>
  <si>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</si>
  <si>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</si>
  <si>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</si>
  <si>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</si>
  <si>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</si>
  <si>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</si>
  <si>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</si>
  <si>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</si>
  <si>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</si>
  <si>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</si>
  <si>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</si>
  <si>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</si>
  <si>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</si>
  <si>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</si>
  <si>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</si>
  <si>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</si>
  <si>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</si>
  <si>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</si>
  <si>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</si>
  <si>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</si>
  <si>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</si>
  <si>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</si>
  <si>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</si>
  <si>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</si>
  <si>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</si>
  <si>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</si>
  <si>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</si>
  <si>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</si>
  <si>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</si>
  <si>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</si>
  <si>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</si>
  <si>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</si>
  <si>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</si>
  <si>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</si>
  <si>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</si>
  <si>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</si>
  <si>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</si>
  <si>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</si>
  <si>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</si>
  <si>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</si>
  <si>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</si>
  <si>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</si>
  <si>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</si>
  <si>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</si>
  <si>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</si>
  <si>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</si>
  <si>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</si>
  <si>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</si>
  <si>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</si>
  <si>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</si>
  <si>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</si>
  <si>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</si>
  <si>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</si>
  <si>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</si>
  <si>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</si>
  <si>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</si>
  <si>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</si>
  <si>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</si>
  <si>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</si>
  <si>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</si>
  <si>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</si>
  <si>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</si>
  <si>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</si>
  <si>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</si>
  <si>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</si>
  <si>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</si>
  <si>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</si>
  <si>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</si>
  <si>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</si>
  <si>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</si>
  <si>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</si>
  <si>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</si>
  <si>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</si>
  <si>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</si>
  <si>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</si>
  <si>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</si>
  <si>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</si>
  <si>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</si>
  <si>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</si>
  <si>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</si>
  <si>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</si>
  <si>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</si>
  <si>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</si>
  <si>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</si>
  <si>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</si>
  <si>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</si>
  <si>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</si>
  <si>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</si>
  <si>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</si>
  <si>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</si>
  <si>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</si>
  <si>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</si>
  <si>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</si>
  <si>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</si>
  <si>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</si>
  <si>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</si>
  <si>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</si>
  <si>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</si>
  <si>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</si>
  <si>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</si>
  <si>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</si>
  <si>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</si>
  <si>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</si>
  <si>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</si>
  <si>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</si>
  <si>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</si>
  <si>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</si>
  <si>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</si>
  <si>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</si>
  <si>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</si>
  <si>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</si>
  <si>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</si>
  <si>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</si>
  <si>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</si>
  <si>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</si>
  <si>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</si>
  <si>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</si>
  <si>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</si>
  <si>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</si>
  <si>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</si>
  <si>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</si>
  <si>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</si>
  <si>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</si>
  <si>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</si>
  <si>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</si>
  <si>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</si>
  <si>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</si>
  <si>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</si>
  <si>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</si>
  <si>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</si>
  <si>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</si>
  <si>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</si>
  <si>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</si>
  <si>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</si>
  <si>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</si>
  <si>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</si>
  <si>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</si>
  <si>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</si>
  <si>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</si>
  <si>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</si>
  <si>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</si>
  <si>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</si>
  <si>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</si>
  <si>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</si>
  <si>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</si>
  <si>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</si>
  <si>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</si>
  <si>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</si>
  <si>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</si>
  <si>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</si>
  <si>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</si>
  <si>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</si>
  <si>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</si>
  <si>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</si>
  <si>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</si>
  <si>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</si>
  <si>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</si>
  <si>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</si>
  <si>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</si>
  <si>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</si>
  <si>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</si>
  <si>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</si>
  <si>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</si>
  <si>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</si>
  <si>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</si>
  <si>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</si>
  <si>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</si>
  <si>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</si>
  <si>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</si>
  <si>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</si>
  <si>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</si>
  <si>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</si>
  <si>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</si>
  <si>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</si>
  <si>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</si>
  <si>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</si>
  <si>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</si>
  <si>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</si>
  <si>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</si>
  <si>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</si>
  <si>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</si>
  <si>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</si>
  <si>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</si>
  <si>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</si>
  <si>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</si>
  <si>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</si>
  <si>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</si>
  <si>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</si>
  <si>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</si>
  <si>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</si>
  <si>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</si>
  <si>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</si>
  <si>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</si>
  <si>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</si>
  <si>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</si>
  <si>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</si>
  <si>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</si>
  <si>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</si>
  <si>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</si>
  <si>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</si>
  <si>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</si>
  <si>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</si>
  <si>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</si>
  <si>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</si>
  <si>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</si>
  <si>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</si>
  <si>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</si>
  <si>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</si>
  <si>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</si>
  <si>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</si>
  <si>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</si>
  <si>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</si>
  <si>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</si>
  <si>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</si>
  <si>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</si>
  <si>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</si>
  <si>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</si>
  <si>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</si>
  <si>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</si>
  <si>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</si>
  <si>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</si>
  <si>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</si>
  <si>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</si>
  <si>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</si>
  <si>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</si>
  <si>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</si>
  <si>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</si>
  <si>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</si>
  <si>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</si>
  <si>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</si>
  <si>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</si>
  <si>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</si>
  <si>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</si>
  <si>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</si>
  <si>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</si>
  <si>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</si>
  <si>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</si>
  <si>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</si>
  <si>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</si>
  <si>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</si>
  <si>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</si>
  <si>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</si>
  <si>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</si>
  <si>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</si>
  <si>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</si>
  <si>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</si>
  <si>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</si>
  <si>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</si>
  <si>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</si>
  <si>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</si>
  <si>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</si>
  <si>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</si>
  <si>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</si>
  <si>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</si>
  <si>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</si>
  <si>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</si>
  <si>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</si>
  <si>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</si>
  <si>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</si>
  <si>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</si>
  <si>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</si>
  <si>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</si>
  <si>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</si>
  <si>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</si>
  <si>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</si>
  <si>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</si>
  <si>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</si>
  <si>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</si>
  <si>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</si>
  <si>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</si>
  <si>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</si>
  <si>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</si>
  <si>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</si>
  <si>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</si>
  <si>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</si>
  <si>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</si>
  <si>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</si>
  <si>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</si>
  <si>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</si>
  <si>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</si>
  <si>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</si>
  <si>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</si>
  <si>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</si>
  <si>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</si>
  <si>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</si>
  <si>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</si>
  <si>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</si>
  <si>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</si>
  <si>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</si>
  <si>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</si>
  <si>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</si>
  <si>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</si>
  <si>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</si>
  <si>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</si>
  <si>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</si>
  <si>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</si>
  <si>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</si>
  <si>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</si>
  <si>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</si>
  <si>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</si>
  <si>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</si>
  <si>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</si>
  <si>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</si>
  <si>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</si>
  <si>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</si>
  <si>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</si>
  <si>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</si>
  <si>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</si>
  <si>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</si>
  <si>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</si>
  <si>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</si>
  <si>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</si>
  <si>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</si>
  <si>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</si>
  <si>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</si>
  <si>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</si>
  <si>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</si>
  <si>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</si>
  <si>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</si>
  <si>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</si>
  <si>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</si>
  <si>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</si>
  <si>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</si>
  <si>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</si>
  <si>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</si>
  <si>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</si>
  <si>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</si>
  <si>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</si>
  <si>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</si>
  <si>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</si>
  <si>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</si>
  <si>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</si>
  <si>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</si>
  <si>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</si>
  <si>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</si>
  <si>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</si>
  <si>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</si>
  <si>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</si>
  <si>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</si>
  <si>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</si>
  <si>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</si>
  <si>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</si>
  <si>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</si>
  <si>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</si>
  <si>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</si>
  <si>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</si>
  <si>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</si>
  <si>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</si>
  <si>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</si>
  <si>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</si>
  <si>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</si>
  <si>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</si>
  <si>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</si>
  <si>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</si>
  <si>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</si>
  <si>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</si>
  <si>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</si>
  <si>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</si>
  <si>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</si>
  <si>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</si>
  <si>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</si>
  <si>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</si>
  <si>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</si>
  <si>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</si>
  <si>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</si>
  <si>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</si>
  <si>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</si>
  <si>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</si>
  <si>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</si>
  <si>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</si>
  <si>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</si>
  <si>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</si>
  <si>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</si>
  <si>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</si>
  <si>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</si>
  <si>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</si>
  <si>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</si>
  <si>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</si>
  <si>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</si>
  <si>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</si>
  <si>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</si>
  <si>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</si>
  <si>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</si>
  <si>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</si>
  <si>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</si>
  <si>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</si>
  <si>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</si>
  <si>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</si>
  <si>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</si>
  <si>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</si>
  <si>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</si>
  <si>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</si>
  <si>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</si>
  <si>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</si>
  <si>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</si>
  <si>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</si>
  <si>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</si>
  <si>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</si>
  <si>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</si>
  <si>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</si>
  <si>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</si>
  <si>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</si>
  <si>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</si>
  <si>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</si>
  <si>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</si>
  <si>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</si>
  <si>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</si>
  <si>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</si>
  <si>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</si>
  <si>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</si>
  <si>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</si>
  <si>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</si>
  <si>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</si>
  <si>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</si>
  <si>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</si>
  <si>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</si>
  <si>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</si>
  <si>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</si>
  <si>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</si>
  <si>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</si>
  <si>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</si>
  <si>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</si>
  <si>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</si>
  <si>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</si>
  <si>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</si>
  <si>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</si>
  <si>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</si>
  <si>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</si>
  <si>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</si>
  <si>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</si>
  <si>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</si>
  <si>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</si>
  <si>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</si>
  <si>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</si>
  <si>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</si>
  <si>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</si>
  <si>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</si>
  <si>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</si>
  <si>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</si>
  <si>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</si>
  <si>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</si>
  <si>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</si>
  <si>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</si>
  <si>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</si>
  <si>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</si>
  <si>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</si>
  <si>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</si>
  <si>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</si>
  <si>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</si>
  <si>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</si>
  <si>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</si>
  <si>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</si>
  <si>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</si>
  <si>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</si>
  <si>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</si>
  <si>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</si>
  <si>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</si>
  <si>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</si>
  <si>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</si>
  <si>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</si>
  <si>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</si>
  <si>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</si>
  <si>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</si>
  <si>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</si>
  <si>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</si>
  <si>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</si>
  <si>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</si>
  <si>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</si>
  <si>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</si>
  <si>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</si>
  <si>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</si>
  <si>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</si>
  <si>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</si>
  <si>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</si>
  <si>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</si>
  <si>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</si>
  <si>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</si>
  <si>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</si>
  <si>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</si>
  <si>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</si>
  <si>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</si>
  <si>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</si>
  <si>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</si>
  <si>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</si>
  <si>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</si>
  <si>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</si>
  <si>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</si>
  <si>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</si>
  <si>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</si>
  <si>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</si>
  <si>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</si>
  <si>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</si>
  <si>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</si>
  <si>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</si>
  <si>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</si>
  <si>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</si>
  <si>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</si>
  <si>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</si>
  <si>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</si>
  <si>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</si>
  <si>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</si>
  <si>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</si>
  <si>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</si>
  <si>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</si>
  <si>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</si>
  <si>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</si>
  <si>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</si>
  <si>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</si>
  <si>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</si>
  <si>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</si>
  <si>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</si>
  <si>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</si>
  <si>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</si>
  <si>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</si>
  <si>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</si>
  <si>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</si>
  <si>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</si>
  <si>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</si>
  <si>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</si>
  <si>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</si>
  <si>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</si>
  <si>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</si>
  <si>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</si>
  <si>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</si>
  <si>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</si>
  <si>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</si>
  <si>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</si>
  <si>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</si>
  <si>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</si>
  <si>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</si>
  <si>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</si>
  <si>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</si>
  <si>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</si>
  <si>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</si>
  <si>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</si>
  <si>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</si>
  <si>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</si>
  <si>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</si>
  <si>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</si>
  <si>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</si>
  <si>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</si>
  <si>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</si>
  <si>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</si>
  <si>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</si>
  <si>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</si>
  <si>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</si>
  <si>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</si>
  <si>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</si>
  <si>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</si>
  <si>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</si>
  <si>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</si>
  <si>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</si>
  <si>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</si>
  <si>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</si>
  <si>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</si>
  <si>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</si>
  <si>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</si>
  <si>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</si>
  <si>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</si>
  <si>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</si>
  <si>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</si>
  <si>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</si>
  <si>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</si>
  <si>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</si>
  <si>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</si>
  <si>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</si>
  <si>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</si>
  <si>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</si>
  <si>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</si>
  <si>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</si>
  <si>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</si>
  <si>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</si>
  <si>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</si>
  <si>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</si>
  <si>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</si>
  <si>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</si>
  <si>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</si>
  <si>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</si>
  <si>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</si>
  <si>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</si>
  <si>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</si>
  <si>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</si>
  <si>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</si>
  <si>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</si>
  <si>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</si>
  <si>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</si>
  <si>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</si>
  <si>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</si>
  <si>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</si>
  <si>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</si>
  <si>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</si>
  <si>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</si>
  <si>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</si>
  <si>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</si>
  <si>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</si>
  <si>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</si>
  <si>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</si>
  <si>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</si>
  <si>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</si>
  <si>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</si>
  <si>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</si>
  <si>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</si>
  <si>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</si>
  <si>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</si>
  <si>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</si>
  <si>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</si>
  <si>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</si>
  <si>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</si>
  <si>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</si>
  <si>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</si>
  <si>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</si>
  <si>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</si>
  <si>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</si>
  <si>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</si>
  <si>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</si>
  <si>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</si>
  <si>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</si>
  <si>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</si>
  <si>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</si>
  <si>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</si>
  <si>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</si>
  <si>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</si>
  <si>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</si>
  <si>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</si>
  <si>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</si>
  <si>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</si>
  <si>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</si>
  <si>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</si>
  <si>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</si>
  <si>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</si>
  <si>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</si>
  <si>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</si>
  <si>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</si>
  <si>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</si>
  <si>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</si>
  <si>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</si>
  <si>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</si>
  <si>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</si>
  <si>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</si>
  <si>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</si>
  <si>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</si>
  <si>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</si>
  <si>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</si>
  <si>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</si>
  <si>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</si>
  <si>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</si>
  <si>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</si>
  <si>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</si>
  <si>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</si>
  <si>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</si>
  <si>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</si>
  <si>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</si>
  <si>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</si>
  <si>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</si>
  <si>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</si>
  <si>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</si>
  <si>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</si>
  <si>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</si>
  <si>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</si>
  <si>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</si>
  <si>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</si>
  <si>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</si>
  <si>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</si>
  <si>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</si>
  <si>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</si>
  <si>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</si>
  <si>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</si>
  <si>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</si>
  <si>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</si>
  <si>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</si>
  <si>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</si>
  <si>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</si>
  <si>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</si>
  <si>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</si>
  <si>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</si>
  <si>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</si>
  <si>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</si>
  <si>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</si>
  <si>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</si>
  <si>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</si>
  <si>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</si>
  <si>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</si>
  <si>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</si>
  <si>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</si>
  <si>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</si>
  <si>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</si>
  <si>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</si>
  <si>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</si>
  <si>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</si>
  <si>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</si>
  <si>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</si>
  <si>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</si>
  <si>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</si>
  <si>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</si>
  <si>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</si>
  <si>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</si>
  <si>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</si>
  <si>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</si>
  <si>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</si>
  <si>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</si>
  <si>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</si>
  <si>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</si>
  <si>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</si>
  <si>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</si>
  <si>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</si>
  <si>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</si>
  <si>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</si>
  <si>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</si>
  <si>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</si>
  <si>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</si>
  <si>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</si>
  <si>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</si>
  <si>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</si>
  <si>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</si>
  <si>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</si>
  <si>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</si>
  <si>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</si>
  <si>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</si>
  <si>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</si>
  <si>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</si>
  <si>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</si>
  <si>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</si>
  <si>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</si>
  <si>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</si>
  <si>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</si>
  <si>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</si>
  <si>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</si>
  <si>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</si>
  <si>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</si>
  <si>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</si>
  <si>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</si>
  <si>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</si>
  <si>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</si>
  <si>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</si>
  <si>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</si>
  <si>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</si>
  <si>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</si>
  <si>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</si>
  <si>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</si>
  <si>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</si>
  <si>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</si>
  <si>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</si>
  <si>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</si>
  <si>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</si>
  <si>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</si>
  <si>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</si>
  <si>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</si>
  <si>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</si>
  <si>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</si>
  <si>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</si>
  <si>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</si>
  <si>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</si>
  <si>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</si>
  <si>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</si>
  <si>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</si>
  <si>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</si>
  <si>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</si>
  <si>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</si>
  <si>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</si>
  <si>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</si>
  <si>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</si>
  <si>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</si>
  <si>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</si>
  <si>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</si>
  <si>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</si>
  <si>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</si>
  <si>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</si>
  <si>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</si>
  <si>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</si>
  <si>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</si>
  <si>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</si>
  <si>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</si>
  <si>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</si>
  <si>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</si>
  <si>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</si>
  <si>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</si>
  <si>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</si>
  <si>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</si>
  <si>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</si>
  <si>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</si>
  <si>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</si>
  <si>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</si>
  <si>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</si>
  <si>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</si>
  <si>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</si>
  <si>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</si>
  <si>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</si>
  <si>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</si>
  <si>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</si>
  <si>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</si>
  <si>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</si>
  <si>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</si>
  <si>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</si>
  <si>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</si>
  <si>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</si>
  <si>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</si>
  <si>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</si>
  <si>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</si>
  <si>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</si>
  <si>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</si>
  <si>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</si>
  <si>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</si>
  <si>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</si>
  <si>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</si>
  <si>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</si>
  <si>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</si>
  <si>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</si>
  <si>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</si>
  <si>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</si>
  <si>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</si>
  <si>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</si>
  <si>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</si>
  <si>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</si>
  <si>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</si>
  <si>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</si>
  <si>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</si>
  <si>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</si>
  <si>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</si>
  <si>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</si>
  <si>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</si>
  <si>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</si>
  <si>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</si>
  <si>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</si>
  <si>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</si>
  <si>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</si>
  <si>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</si>
  <si>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</si>
  <si>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</si>
  <si>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</si>
  <si>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</si>
  <si>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</si>
  <si>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</si>
  <si>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</si>
  <si>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</si>
  <si>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</si>
  <si>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</si>
  <si>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</si>
  <si>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</si>
  <si>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</si>
  <si>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</si>
  <si>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</si>
  <si>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</si>
  <si>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</si>
  <si>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</si>
  <si>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</si>
  <si>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</si>
  <si>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</si>
  <si>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</si>
  <si>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</si>
  <si>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</si>
  <si>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</si>
  <si>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</si>
  <si>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</si>
  <si>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</si>
  <si>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</si>
  <si>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</si>
  <si>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</si>
  <si>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</si>
  <si>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</si>
  <si>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</si>
  <si>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</si>
  <si>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</si>
  <si>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</si>
  <si>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</si>
  <si>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</si>
  <si>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</si>
  <si>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</si>
  <si>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</si>
  <si>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</si>
  <si>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</si>
  <si>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</si>
  <si>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</si>
  <si>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</si>
  <si>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</si>
  <si>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</si>
  <si>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</si>
  <si>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</si>
  <si>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</si>
  <si>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</si>
  <si>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</si>
  <si>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</si>
  <si>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</si>
  <si>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</si>
  <si>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</si>
  <si>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</si>
  <si>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</si>
  <si>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</si>
  <si>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</si>
  <si>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</si>
  <si>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</si>
  <si>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</si>
  <si>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</si>
  <si>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</si>
  <si>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</si>
  <si>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</si>
  <si>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</si>
  <si>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</si>
  <si>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</si>
  <si>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</si>
  <si>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</si>
  <si>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</si>
  <si>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</si>
  <si>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</si>
  <si>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</si>
  <si>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</si>
  <si>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</si>
  <si>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</si>
  <si>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</si>
  <si>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</si>
  <si>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</si>
  <si>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</si>
  <si>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</si>
  <si>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</si>
  <si>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</si>
  <si>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</si>
  <si>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</si>
  <si>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</si>
  <si>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</si>
  <si>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</si>
  <si>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</si>
  <si>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</si>
  <si>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</si>
  <si>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</si>
  <si>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</si>
  <si>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</si>
  <si>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</si>
  <si>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</si>
  <si>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</si>
  <si>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</si>
  <si>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</si>
  <si>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</si>
  <si>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</si>
  <si>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</si>
  <si>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</si>
  <si>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</si>
  <si>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</si>
  <si>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</si>
  <si>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</si>
  <si>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</si>
  <si>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</si>
  <si>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</si>
  <si>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</si>
  <si>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</si>
  <si>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</si>
  <si>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</si>
  <si>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</si>
  <si>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</si>
  <si>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</si>
  <si>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</si>
  <si>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</si>
  <si>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</si>
  <si>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</si>
  <si>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</si>
  <si>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</si>
  <si>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</si>
  <si>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</si>
  <si>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</si>
  <si>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</si>
  <si>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</si>
  <si>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</si>
  <si>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</si>
  <si>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</si>
  <si>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</si>
  <si>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</si>
  <si>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</si>
  <si>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</si>
  <si>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</si>
  <si>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</si>
  <si>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</si>
  <si>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</si>
  <si>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</si>
  <si>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</si>
  <si>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</si>
  <si>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</si>
  <si>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</si>
  <si>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</si>
  <si>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</si>
  <si>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</si>
  <si>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</si>
  <si>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</si>
  <si>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</si>
  <si>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</si>
  <si>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</si>
  <si>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</si>
  <si>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</si>
  <si>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</si>
  <si>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</si>
  <si>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</si>
  <si>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</si>
  <si>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</si>
  <si>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</si>
  <si>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</si>
  <si>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</si>
  <si>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</si>
  <si>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</si>
  <si>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</si>
  <si>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</si>
  <si>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</si>
  <si>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</si>
  <si>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</si>
  <si>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</si>
  <si>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</si>
  <si>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</si>
  <si>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</si>
  <si>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</si>
  <si>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</si>
  <si>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</si>
  <si>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</si>
  <si>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</si>
  <si>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</si>
  <si>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</si>
  <si>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</si>
  <si>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</si>
  <si>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</si>
  <si>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</si>
  <si>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</si>
  <si>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</si>
  <si>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</si>
  <si>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</si>
  <si>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</si>
  <si>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</si>
  <si>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</si>
  <si>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</si>
  <si>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</si>
  <si>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</si>
  <si>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</si>
  <si>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</si>
  <si>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</si>
  <si>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</si>
  <si>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</si>
  <si>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</si>
  <si>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</si>
  <si>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</si>
  <si>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</si>
  <si>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</si>
  <si>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</si>
  <si>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</si>
  <si>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</si>
  <si>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</si>
  <si>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</si>
  <si>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</si>
  <si>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</si>
  <si>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</si>
  <si>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</si>
  <si>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</si>
  <si>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</si>
  <si>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</si>
  <si>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</si>
  <si>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</si>
  <si>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</si>
  <si>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</si>
  <si>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</si>
  <si>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</si>
  <si>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</si>
  <si>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</si>
  <si>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</si>
  <si>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</si>
  <si>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</si>
  <si>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</si>
  <si>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</si>
  <si>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</si>
  <si>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</si>
  <si>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</si>
  <si>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</si>
  <si>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</si>
  <si>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</si>
  <si>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</si>
  <si>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</si>
  <si>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</si>
  <si>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</si>
  <si>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</si>
  <si>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</si>
  <si>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</si>
  <si>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</si>
  <si>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</si>
  <si>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</si>
  <si>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</si>
  <si>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</si>
  <si>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</si>
  <si>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</si>
  <si>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</si>
  <si>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</si>
  <si>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</si>
  <si>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</si>
  <si>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</si>
  <si>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</si>
  <si>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</si>
  <si>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</si>
  <si>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</si>
  <si>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</si>
  <si>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</si>
  <si>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</si>
  <si>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</si>
  <si>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</si>
  <si>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</si>
  <si>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</si>
  <si>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</si>
  <si>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</si>
  <si>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</si>
  <si>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</si>
  <si>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</si>
  <si>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</si>
  <si>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</si>
  <si>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</si>
  <si>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</si>
  <si>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</si>
  <si>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</si>
  <si>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</si>
  <si>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</si>
  <si>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</si>
  <si>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</si>
  <si>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</si>
  <si>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</si>
  <si>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</si>
  <si>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</si>
  <si>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</si>
  <si>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</si>
  <si>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</si>
  <si>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</si>
  <si>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</si>
  <si>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</si>
  <si>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</si>
  <si>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</si>
  <si>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</si>
  <si>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</si>
  <si>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</si>
  <si>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</si>
  <si>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</si>
  <si>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</si>
  <si>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</si>
  <si>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</si>
  <si>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</si>
  <si>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</si>
  <si>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</si>
  <si>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</si>
  <si>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</si>
  <si>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</si>
  <si>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</si>
  <si>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</si>
  <si>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</si>
  <si>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</si>
  <si>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</si>
  <si>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</si>
  <si>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</si>
  <si>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</si>
  <si>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</si>
  <si>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</si>
  <si>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</si>
  <si>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</si>
  <si>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</si>
  <si>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</si>
  <si>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</si>
  <si>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</si>
  <si>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</si>
  <si>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</si>
  <si>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</si>
  <si>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</si>
  <si>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</si>
  <si>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</si>
  <si>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</si>
  <si>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</si>
  <si>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</si>
  <si>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</si>
  <si>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</si>
  <si>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</si>
  <si>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</si>
  <si>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</si>
  <si>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</si>
  <si>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</si>
  <si>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</si>
  <si>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</si>
  <si>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</si>
  <si>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</si>
  <si>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</si>
  <si>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</si>
  <si>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</si>
  <si>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</si>
  <si>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</si>
  <si>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</si>
  <si>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</si>
  <si>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</si>
  <si>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</si>
  <si>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</si>
  <si>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</si>
  <si>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</si>
  <si>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</si>
  <si>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</si>
  <si>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</si>
  <si>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</si>
  <si>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</si>
  <si>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</si>
  <si>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</si>
  <si>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</si>
  <si>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</si>
  <si>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</si>
  <si>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</si>
  <si>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</si>
  <si>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</si>
  <si>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</si>
  <si>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</si>
  <si>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</si>
  <si>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</si>
  <si>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</si>
  <si>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</si>
  <si>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</si>
  <si>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</si>
  <si>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</si>
  <si>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</si>
  <si>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</si>
  <si>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</si>
  <si>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</si>
  <si>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</si>
  <si>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</si>
  <si>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</si>
  <si>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</si>
  <si>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</si>
  <si>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</si>
  <si>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</si>
  <si>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</si>
  <si>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</si>
  <si>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</si>
  <si>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</si>
  <si>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</si>
  <si>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</si>
  <si>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</si>
  <si>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</si>
  <si>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</si>
  <si>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</si>
  <si>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</si>
  <si>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</si>
  <si>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</si>
  <si>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</si>
  <si>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</si>
  <si>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</si>
  <si>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</si>
  <si>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</si>
  <si>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</si>
  <si>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</si>
  <si>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</si>
  <si>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</si>
  <si>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</si>
  <si>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</si>
  <si>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</si>
  <si>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</si>
  <si>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</si>
  <si>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</si>
  <si>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</si>
  <si>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</si>
  <si>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</si>
  <si>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</si>
  <si>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</si>
  <si>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</si>
  <si>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</si>
  <si>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</si>
  <si>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</si>
  <si>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</si>
  <si>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</si>
  <si>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</si>
  <si>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</si>
  <si>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</si>
  <si>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</si>
  <si>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</si>
  <si>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</si>
  <si>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</si>
  <si>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</si>
  <si>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</si>
  <si>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</si>
  <si>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</si>
  <si>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</si>
  <si>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</si>
  <si>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</si>
  <si>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</si>
  <si>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</si>
  <si>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</si>
  <si>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</si>
  <si>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</si>
  <si>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</si>
  <si>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</si>
  <si>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</si>
  <si>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</si>
  <si>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</si>
  <si>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</si>
  <si>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</si>
  <si>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</si>
  <si>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</si>
  <si>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</si>
  <si>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</si>
  <si>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</si>
  <si>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</si>
  <si>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</si>
  <si>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</si>
  <si>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</si>
  <si>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</si>
  <si>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</si>
  <si>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</si>
  <si>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</si>
  <si>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</si>
  <si>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</si>
  <si>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</si>
  <si>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</si>
  <si>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</si>
  <si>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</si>
  <si>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</si>
  <si>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</si>
  <si>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</si>
  <si>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</si>
  <si>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</si>
  <si>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</si>
  <si>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</si>
  <si>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</si>
  <si>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</si>
  <si>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</si>
  <si>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</si>
  <si>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</si>
  <si>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</si>
  <si>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</si>
  <si>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</si>
  <si>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</si>
  <si>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</si>
  <si>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</si>
  <si>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</si>
  <si>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</si>
  <si>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</si>
  <si>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</si>
  <si>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</si>
  <si>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</si>
  <si>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</si>
  <si>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</si>
  <si>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</si>
  <si>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</si>
  <si>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</si>
  <si>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</si>
  <si>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</si>
  <si>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</si>
  <si>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</si>
  <si>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</si>
  <si>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</si>
  <si>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</si>
  <si>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</si>
  <si>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</si>
  <si>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</si>
  <si>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</si>
  <si>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</si>
  <si>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</si>
  <si>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</si>
  <si>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</si>
  <si>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</si>
  <si>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</si>
  <si>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</si>
  <si>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</si>
  <si>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</si>
  <si>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</si>
  <si>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</si>
  <si>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</si>
  <si>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</si>
  <si>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</si>
  <si>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</si>
  <si>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</si>
  <si>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</si>
  <si>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</si>
  <si>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</si>
  <si>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</si>
  <si>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</si>
  <si>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</si>
  <si>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</si>
  <si>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</si>
  <si>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</si>
  <si>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</si>
  <si>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</si>
  <si>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</si>
  <si>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</si>
  <si>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</si>
  <si>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</si>
  <si>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</si>
  <si>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</si>
  <si>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</si>
  <si>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</si>
  <si>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</si>
  <si>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</si>
  <si>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</si>
  <si>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</si>
  <si>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</si>
  <si>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</si>
  <si>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</si>
  <si>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</si>
  <si>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</si>
  <si>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</si>
  <si>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</si>
  <si>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</si>
  <si>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</si>
  <si>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</si>
  <si>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</si>
  <si>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</si>
  <si>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</si>
  <si>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</si>
  <si>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</si>
  <si>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</si>
  <si>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</si>
  <si>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</si>
  <si>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</si>
  <si>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</si>
  <si>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</si>
  <si>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</si>
  <si>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</si>
  <si>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</si>
  <si>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</si>
  <si>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</si>
  <si>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</si>
  <si>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</si>
  <si>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</si>
  <si>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</si>
  <si>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</si>
  <si>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</si>
  <si>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</si>
  <si>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</si>
  <si>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</si>
  <si>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</si>
  <si>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</si>
  <si>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</si>
  <si>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</si>
  <si>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</si>
  <si>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</si>
  <si>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</si>
  <si>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</si>
  <si>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</si>
  <si>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</si>
  <si>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</si>
  <si>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</si>
  <si>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</si>
  <si>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</si>
  <si>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</si>
  <si>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</si>
  <si>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</si>
  <si>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</si>
  <si>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</si>
  <si>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</si>
  <si>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</si>
  <si>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</si>
  <si>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</si>
  <si>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</si>
  <si>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</si>
  <si>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</si>
  <si>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</si>
  <si>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</si>
  <si>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</si>
  <si>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</si>
  <si>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</si>
  <si>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</si>
  <si>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</si>
  <si>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</si>
  <si>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</si>
  <si>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</si>
  <si>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</si>
  <si>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</si>
  <si>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</si>
  <si>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</si>
  <si>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</si>
  <si>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</si>
  <si>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</si>
  <si>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</si>
  <si>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</si>
  <si>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</si>
  <si>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</si>
  <si>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</si>
  <si>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</si>
  <si>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</si>
  <si>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</si>
  <si>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</si>
  <si>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</si>
  <si>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</si>
  <si>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</si>
  <si>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</si>
  <si>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</si>
  <si>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</si>
  <si>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</si>
  <si>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</si>
  <si>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</si>
  <si>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</si>
  <si>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</si>
  <si>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</si>
  <si>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</si>
  <si>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</si>
  <si>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</si>
  <si>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</si>
  <si>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</si>
  <si>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</si>
  <si>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</si>
  <si>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</si>
  <si>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</si>
  <si>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</si>
  <si>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</si>
  <si>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</si>
  <si>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</si>
  <si>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</si>
  <si>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</si>
  <si>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</si>
  <si>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</si>
  <si>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</si>
  <si>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</si>
  <si>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</si>
  <si>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</si>
  <si>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</si>
  <si>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</si>
  <si>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</si>
  <si>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</si>
  <si>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</si>
  <si>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</si>
  <si>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</si>
  <si>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</si>
  <si>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</si>
  <si>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</si>
  <si>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</si>
  <si>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</si>
  <si>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</si>
  <si>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</si>
  <si>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</si>
  <si>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</si>
  <si>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</si>
  <si>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</si>
  <si>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</si>
  <si>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</si>
  <si>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</si>
  <si>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</si>
  <si>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</si>
  <si>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</si>
  <si>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</si>
  <si>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</si>
  <si>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</si>
  <si>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</si>
  <si>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</si>
  <si>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</si>
  <si>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</si>
  <si>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</si>
  <si>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</si>
  <si>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</si>
  <si>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</si>
  <si>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</si>
  <si>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</si>
  <si>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</si>
  <si>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</si>
  <si>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</si>
  <si>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</si>
  <si>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</si>
  <si>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</si>
  <si>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</si>
  <si>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</si>
  <si>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</si>
  <si>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</si>
  <si>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</si>
  <si>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</si>
  <si>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</si>
  <si>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</si>
  <si>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</si>
  <si>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</si>
  <si>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</si>
  <si>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</si>
  <si>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</si>
  <si>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</si>
  <si>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</si>
  <si>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</si>
  <si>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</si>
  <si>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</si>
  <si>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</si>
  <si>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</si>
  <si>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</si>
  <si>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</si>
  <si>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</si>
  <si>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</si>
  <si>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</si>
  <si>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</si>
  <si>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</si>
  <si>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</si>
  <si>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</si>
  <si>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</si>
  <si>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</si>
  <si>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</si>
  <si>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</si>
  <si>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</si>
  <si>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</si>
  <si>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</si>
  <si>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</si>
  <si>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</si>
  <si>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</si>
  <si>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</si>
  <si>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</si>
  <si>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</si>
  <si>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</si>
  <si>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</si>
  <si>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</si>
  <si>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</si>
  <si>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</si>
  <si>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</si>
  <si>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</si>
  <si>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</si>
  <si>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</si>
  <si>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</si>
  <si>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</si>
  <si>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</si>
  <si>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</si>
  <si>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</si>
  <si>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</si>
  <si>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</si>
  <si>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</si>
  <si>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</si>
  <si>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</si>
  <si>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</si>
  <si>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</si>
  <si>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</si>
  <si>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</si>
  <si>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</si>
  <si>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</si>
  <si>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</si>
  <si>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</si>
  <si>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</si>
  <si>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</si>
  <si>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</si>
  <si>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</si>
  <si>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</si>
  <si>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</si>
  <si>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</si>
  <si>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</si>
  <si>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</si>
  <si>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</si>
  <si>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</si>
  <si>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</si>
  <si>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</si>
  <si>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</si>
  <si>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</si>
  <si>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</si>
  <si>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</si>
  <si>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</si>
  <si>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</si>
  <si>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</si>
  <si>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</si>
  <si>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</si>
  <si>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</si>
  <si>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</si>
  <si>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</si>
  <si>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</si>
  <si>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</si>
  <si>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</si>
  <si>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</si>
  <si>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</si>
  <si>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</si>
  <si>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</si>
  <si>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</si>
  <si>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</si>
  <si>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</si>
  <si>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</si>
  <si>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</si>
  <si>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</si>
  <si>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</si>
  <si>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</si>
  <si>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</si>
  <si>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</si>
  <si>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</si>
  <si>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</si>
  <si>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</si>
  <si>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</si>
  <si>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</si>
  <si>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</si>
  <si>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</si>
  <si>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</si>
  <si>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</si>
  <si>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</si>
  <si>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</si>
  <si>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</si>
  <si>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</si>
  <si>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</si>
  <si>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</si>
  <si>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</si>
  <si>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</si>
  <si>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</si>
  <si>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</si>
  <si>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</si>
  <si>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</si>
  <si>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</si>
  <si>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</si>
  <si>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</si>
  <si>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</si>
  <si>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</si>
  <si>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</si>
  <si>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</si>
  <si>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</si>
  <si>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</si>
  <si>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</si>
  <si>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</si>
  <si>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</si>
  <si>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</si>
  <si>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</si>
  <si>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</si>
  <si>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</si>
  <si>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</si>
  <si>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</si>
  <si>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</si>
  <si>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</si>
  <si>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</si>
  <si>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</si>
  <si>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</si>
  <si>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</si>
  <si>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</si>
  <si>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</si>
  <si>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</si>
  <si>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</si>
  <si>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</si>
  <si>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</si>
  <si>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</si>
  <si>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</si>
  <si>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</si>
  <si>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</si>
  <si>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</si>
  <si>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</si>
  <si>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</si>
  <si>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</si>
  <si>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</si>
  <si>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</si>
  <si>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</si>
  <si>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</si>
  <si>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</si>
  <si>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</si>
  <si>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</si>
  <si>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</si>
  <si>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</si>
  <si>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</si>
  <si>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</si>
  <si>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</si>
  <si>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</si>
  <si>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</si>
  <si>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</si>
  <si>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</si>
  <si>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</si>
  <si>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</si>
  <si>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</si>
  <si>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</si>
  <si>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</si>
  <si>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</si>
  <si>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</si>
  <si>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</si>
  <si>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</si>
  <si>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</si>
  <si>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</si>
  <si>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</si>
  <si>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</si>
  <si>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</si>
  <si>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</si>
  <si>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</si>
  <si>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</si>
  <si>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</si>
  <si>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</si>
  <si>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</si>
  <si>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</si>
  <si>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</si>
  <si>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</si>
  <si>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</si>
  <si>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</si>
  <si>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</si>
  <si>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</si>
  <si>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</si>
  <si>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</si>
  <si>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</si>
  <si>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</si>
  <si>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</si>
  <si>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</si>
  <si>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</si>
  <si>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</si>
  <si>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</si>
  <si>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</si>
  <si>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</si>
  <si>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</si>
  <si>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</si>
  <si>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</si>
  <si>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</si>
  <si>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</si>
  <si>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</si>
  <si>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</si>
  <si>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</si>
  <si>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</si>
  <si>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</si>
  <si>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</si>
  <si>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</si>
  <si>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</si>
  <si>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</si>
  <si>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</si>
  <si>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</si>
  <si>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</si>
  <si>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</si>
  <si>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</si>
  <si>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</si>
  <si>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</si>
  <si>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</si>
  <si>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</si>
  <si>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</si>
  <si>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</si>
  <si>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</si>
  <si>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</si>
  <si>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</si>
  <si>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</si>
  <si>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</si>
  <si>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</si>
  <si>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</si>
  <si>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</si>
  <si>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</si>
  <si>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</si>
  <si>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</si>
  <si>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</si>
  <si>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</si>
  <si>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</si>
  <si>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</si>
  <si>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</si>
  <si>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</si>
  <si>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</si>
  <si>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</si>
  <si>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</si>
  <si>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</si>
  <si>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</si>
  <si>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</si>
  <si>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</si>
  <si>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</si>
  <si>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</si>
  <si>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</si>
  <si>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</si>
  <si>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</si>
  <si>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</si>
  <si>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</si>
  <si>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</si>
  <si>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</si>
  <si>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</si>
  <si>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</si>
  <si>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</si>
  <si>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</si>
  <si>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</si>
  <si>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</si>
  <si>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</si>
  <si>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</si>
  <si>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</si>
  <si>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</si>
  <si>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</si>
  <si>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</si>
  <si>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</si>
  <si>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</si>
  <si>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</si>
  <si>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</si>
  <si>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</si>
  <si>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</si>
  <si>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</si>
  <si>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</si>
  <si>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</si>
  <si>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</si>
  <si>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</si>
  <si>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</si>
  <si>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</si>
  <si>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</si>
  <si>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</si>
  <si>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</si>
  <si>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</si>
  <si>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</si>
  <si>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</si>
  <si>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</si>
  <si>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</si>
  <si>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</si>
  <si>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</si>
  <si>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</si>
  <si>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</si>
  <si>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</si>
  <si>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</si>
  <si>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</si>
  <si>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</si>
  <si>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</si>
  <si>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</si>
  <si>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</si>
  <si>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</si>
  <si>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</si>
  <si>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</si>
  <si>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</si>
  <si>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</si>
  <si>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</si>
  <si>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</si>
  <si>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</si>
  <si>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</si>
  <si>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</si>
  <si>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</si>
  <si>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</si>
  <si>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</si>
  <si>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</si>
  <si>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</si>
  <si>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</si>
  <si>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</si>
  <si>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</si>
  <si>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</si>
  <si>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</si>
  <si>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</si>
  <si>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</si>
  <si>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</si>
  <si>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</si>
  <si>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</si>
  <si>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</si>
  <si>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</si>
  <si>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</si>
  <si>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</si>
  <si>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</si>
  <si>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</si>
  <si>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</si>
  <si>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</si>
  <si>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</si>
  <si>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</si>
  <si>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</si>
  <si>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</si>
  <si>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</si>
  <si>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</si>
  <si>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</si>
  <si>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</si>
  <si>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</si>
  <si>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</si>
  <si>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</si>
  <si>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</si>
  <si>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</si>
  <si>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</si>
  <si>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</si>
  <si>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</si>
  <si>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</si>
  <si>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</si>
  <si>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</si>
  <si>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</si>
  <si>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</si>
  <si>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</si>
  <si>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</si>
  <si>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</si>
  <si>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</si>
  <si>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</si>
  <si>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</si>
  <si>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</si>
  <si>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</si>
  <si>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</si>
  <si>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</si>
  <si>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</si>
  <si>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</si>
  <si>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</si>
  <si>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</si>
  <si>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</si>
  <si>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</si>
  <si>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</si>
  <si>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</si>
  <si>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</si>
  <si>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</si>
  <si>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</si>
  <si>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</si>
  <si>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</si>
  <si>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</si>
  <si>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</si>
  <si>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</si>
  <si>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</si>
  <si>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</si>
  <si>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</si>
  <si>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</si>
  <si>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</si>
  <si>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</si>
  <si>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</si>
  <si>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</si>
  <si>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</si>
  <si>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</si>
  <si>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</si>
  <si>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</si>
  <si>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</si>
  <si>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</si>
  <si>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</si>
  <si>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</si>
  <si>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</si>
  <si>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</si>
  <si>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</si>
  <si>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</si>
  <si>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</si>
  <si>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</si>
  <si>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21869 LEKSIKOGRAFSKI ZAVOD MIROSLAV KRLEŽA</t>
  </si>
  <si>
    <t>Ankica Karačić</t>
  </si>
  <si>
    <t>ankica.karacic@lzmk.hr</t>
  </si>
  <si>
    <t>Zagreb, 07.12.2022.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</si>
</sst>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5280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>
        <v>14800319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5279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3977324</v>
      </c>
      <c r="D16" s="107">
        <f>+D17+D18</f>
        <v>3993647</v>
      </c>
      <c r="E16" s="107">
        <f>+E17+E18</f>
        <v>3997309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3975994</v>
      </c>
      <c r="D17" s="110">
        <f>+'A.1 PRIHODI'!D30</f>
        <v>3992847</v>
      </c>
      <c r="E17" s="110">
        <f>+'A.1 PRIHODI'!D44</f>
        <v>3996509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1330</v>
      </c>
      <c r="D18" s="110">
        <f>+'A.1 PRIHODI'!D33</f>
        <v>800</v>
      </c>
      <c r="E18" s="110">
        <f>+'A.1 PRIHODI'!D47</f>
        <v>800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4000871</v>
      </c>
      <c r="D19" s="114">
        <f>+D20+D21</f>
        <v>3996534</v>
      </c>
      <c r="E19" s="114">
        <f>+E20+E21</f>
        <v>4004175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3983617</v>
      </c>
      <c r="D20" s="116">
        <f>+'A.2 RASHODI'!D22</f>
        <v>3979280</v>
      </c>
      <c r="E20" s="116">
        <f>+'A.2 RASHODI'!D39</f>
        <v>3980285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17254</v>
      </c>
      <c r="D21" s="116">
        <f>+'A.2 RASHODI'!D30</f>
        <v>17254</v>
      </c>
      <c r="E21" s="116">
        <f>+'A.2 RASHODI'!D47</f>
        <v>23890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-23547</v>
      </c>
      <c r="D22" s="107">
        <f>+D16-D19</f>
        <v>-2887</v>
      </c>
      <c r="E22" s="107">
        <f>+E16-E19</f>
        <v>-6866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19900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83912</v>
      </c>
      <c r="D29" s="115">
        <f>+'Unos prijenosa'!D13</f>
        <v>80265</v>
      </c>
      <c r="E29" s="115">
        <f>+'Unos prijenosa'!D21</f>
        <v>77378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-80265</v>
      </c>
      <c r="D30" s="119">
        <f>+'Unos prijenosa'!D15</f>
        <v>-77378</v>
      </c>
      <c r="E30" s="120">
        <f>+'Unos prijenosa'!D23</f>
        <v>-70512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23547</v>
      </c>
      <c r="D31" s="114">
        <f t="shared" ref="D31:E31" si="2">+D27-D28+D29+D30</f>
        <v>2887</v>
      </c>
      <c r="E31" s="114">
        <f t="shared" si="2"/>
        <v>6866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29967147.678000003</v>
      </c>
      <c r="D62" s="107">
        <f>+D63+D64</f>
        <v>30090133.321500003</v>
      </c>
      <c r="E62" s="107">
        <f>+E63+E64</f>
        <v>30117724.660500005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29957126.793000001</v>
      </c>
      <c r="D63" s="110">
        <f t="shared" ref="D63:E63" si="3">+D17*7.5345</f>
        <v>30084105.721500002</v>
      </c>
      <c r="E63" s="110">
        <f t="shared" si="3"/>
        <v>30111697.060500003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10020.885</v>
      </c>
      <c r="D64" s="110">
        <f t="shared" ref="D64:E67" si="4">+D18*7.5345</f>
        <v>6027.6</v>
      </c>
      <c r="E64" s="110">
        <f t="shared" si="4"/>
        <v>6027.6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30144562.549500003</v>
      </c>
      <c r="D65" s="114">
        <f>+D66+D67</f>
        <v>30111885.423</v>
      </c>
      <c r="E65" s="114">
        <f>+E66+E67</f>
        <v>30169456.537500001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30014562.286500003</v>
      </c>
      <c r="D66" s="110">
        <f t="shared" si="4"/>
        <v>29981885.16</v>
      </c>
      <c r="E66" s="110">
        <f t="shared" si="4"/>
        <v>29989457.332500003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130000.26300000001</v>
      </c>
      <c r="D67" s="110">
        <f t="shared" si="4"/>
        <v>130000.26300000001</v>
      </c>
      <c r="E67" s="110">
        <f t="shared" si="4"/>
        <v>179999.20500000002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-177414.87150000036</v>
      </c>
      <c r="D68" s="107">
        <f>+D62-D65</f>
        <v>-21752.101499997079</v>
      </c>
      <c r="E68" s="107">
        <f>+E62-E65</f>
        <v>-51731.876999996603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149936.55000000002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632234.96400000004</v>
      </c>
      <c r="D75" s="110">
        <f t="shared" si="9"/>
        <v>604756.64250000007</v>
      </c>
      <c r="E75" s="110">
        <f t="shared" si="9"/>
        <v>583004.54100000008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-604756.64250000007</v>
      </c>
      <c r="D76" s="110">
        <f t="shared" si="10"/>
        <v>-583004.54100000008</v>
      </c>
      <c r="E76" s="110">
        <f t="shared" si="10"/>
        <v>-531272.66399999999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177414.87150000001</v>
      </c>
      <c r="D77" s="114">
        <f t="shared" ref="D77:E77" si="11">+D73-D74+D75+D76</f>
        <v>21752.10149999999</v>
      </c>
      <c r="E77" s="114">
        <f t="shared" si="11"/>
        <v>51731.877000000095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-3.4924596548080444E-10</v>
      </c>
      <c r="D79" s="124">
        <f t="shared" ref="D79:E79" si="12">+D68+D77</f>
        <v>2.9103830456733704E-9</v>
      </c>
      <c r="E79" s="124">
        <f t="shared" si="12"/>
        <v>3.4924596548080444E-9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19900</v>
      </c>
      <c r="E6" s="332"/>
      <c r="F6" s="332"/>
      <c r="G6" s="332"/>
      <c r="H6" s="332"/>
      <c r="I6" s="74">
        <f t="shared" ref="I6:W6" si="0">SUM(I7:I10)</f>
        <v>19900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19900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19900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17" sqref="G1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08091</v>
      </c>
      <c r="B3" s="84" t="str">
        <f>IF(E3="","",VLOOKUP('OPĆI DIO'!$C$3,'OPĆI DIO'!$L$6:$U$138,9,FALSE))</f>
        <v>Agencije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3544379</v>
      </c>
      <c r="H3" s="128">
        <v>3561232</v>
      </c>
      <c r="I3" s="128">
        <v>3578164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08091</v>
      </c>
      <c r="B4" s="84" t="str">
        <f>IF(E4="","",VLOOKUP('OPĆI DIO'!$C$3,'OPĆI DIO'!$L$6:$U$138,9,FALSE))</f>
        <v>Agencije</v>
      </c>
      <c r="C4" s="130">
        <f t="shared" si="0"/>
        <v>31</v>
      </c>
      <c r="D4" s="83" t="str">
        <f t="shared" si="1"/>
        <v>Vlastiti prihodi</v>
      </c>
      <c r="E4" s="95">
        <v>641310031</v>
      </c>
      <c r="F4" s="134" t="str">
        <f t="shared" si="2"/>
        <v>Kamate na oročena sredstva izvor 31</v>
      </c>
      <c r="G4" s="128">
        <v>265</v>
      </c>
      <c r="H4" s="128">
        <v>265</v>
      </c>
      <c r="I4" s="128">
        <v>265</v>
      </c>
      <c r="J4" s="95"/>
      <c r="L4" s="86" t="str">
        <f t="shared" ref="L4:L67" si="3">LEFT(E4,2)</f>
        <v>64</v>
      </c>
      <c r="M4" s="86" t="str">
        <f t="shared" ref="M4:M67" si="4">LEFT(E4,3)</f>
        <v>641</v>
      </c>
    </row>
    <row r="5" spans="1:23">
      <c r="A5" s="84" t="str">
        <f>IF(E5="","",VLOOKUP('OPĆI DIO'!$C$3,'OPĆI DIO'!$L$6:$U$138,10,FALSE))</f>
        <v>08091</v>
      </c>
      <c r="B5" s="84" t="str">
        <f>IF(E5="","",VLOOKUP('OPĆI DIO'!$C$3,'OPĆI DIO'!$L$6:$U$138,9,FALSE))</f>
        <v>Agencije</v>
      </c>
      <c r="C5" s="130">
        <f t="shared" si="0"/>
        <v>31</v>
      </c>
      <c r="D5" s="83" t="str">
        <f t="shared" si="1"/>
        <v>Vlastiti prihodi</v>
      </c>
      <c r="E5" s="95">
        <v>6614</v>
      </c>
      <c r="F5" s="134" t="str">
        <f t="shared" si="2"/>
        <v>Prihodi od prodanih proizvoda i robe</v>
      </c>
      <c r="G5" s="128">
        <v>33180</v>
      </c>
      <c r="H5" s="128">
        <v>33180</v>
      </c>
      <c r="I5" s="128">
        <v>33180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08091</v>
      </c>
      <c r="B6" s="84" t="str">
        <f>IF(E6="","",VLOOKUP('OPĆI DIO'!$C$3,'OPĆI DIO'!$L$6:$U$138,9,FALSE))</f>
        <v>Agencije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398170</v>
      </c>
      <c r="H6" s="128">
        <v>398170</v>
      </c>
      <c r="I6" s="128">
        <v>384900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08091</v>
      </c>
      <c r="B7" s="84" t="str">
        <f>IF(E7="","",VLOOKUP('OPĆI DIO'!$C$3,'OPĆI DIO'!$L$6:$U$138,9,FALSE))</f>
        <v>Agencije</v>
      </c>
      <c r="C7" s="130">
        <f t="shared" si="0"/>
        <v>71</v>
      </c>
      <c r="D7" s="83" t="str">
        <f t="shared" si="1"/>
        <v>Prihodi od prodaje ili zamjene nefinancijske imovine i naknade s naslova osiguranja</v>
      </c>
      <c r="E7" s="95">
        <v>721110071</v>
      </c>
      <c r="F7" s="134" t="str">
        <f t="shared" si="2"/>
        <v>Stambeni objekti za zaposlene izvor 71</v>
      </c>
      <c r="G7" s="128">
        <v>1330</v>
      </c>
      <c r="H7" s="128">
        <v>800</v>
      </c>
      <c r="I7" s="128">
        <v>800</v>
      </c>
      <c r="J7" s="95"/>
      <c r="L7" s="86" t="str">
        <f t="shared" si="3"/>
        <v>72</v>
      </c>
      <c r="M7" s="86" t="str">
        <f t="shared" si="4"/>
        <v>721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08091</v>
      </c>
      <c r="B8" s="84" t="str">
        <f>IF(E8="","",VLOOKUP('OPĆI DIO'!$C$3,'OPĆI DIO'!$L$6:$U$138,9,FALSE))</f>
        <v>Agencije</v>
      </c>
      <c r="C8" s="130">
        <f t="shared" si="0"/>
        <v>43</v>
      </c>
      <c r="D8" s="83" t="str">
        <f t="shared" si="1"/>
        <v>Ostali prihodi za posebne namjene</v>
      </c>
      <c r="E8" s="95">
        <v>833130043</v>
      </c>
      <c r="F8" s="134" t="str">
        <f t="shared" si="2"/>
        <v>Dionice i udjeli u glavnici tuzemnih kreditnih institucija izvan javnog sektora - izvor 43</v>
      </c>
      <c r="G8" s="128">
        <v>19900</v>
      </c>
      <c r="H8" s="128"/>
      <c r="I8" s="128"/>
      <c r="J8" s="95"/>
      <c r="L8" s="86" t="str">
        <f t="shared" si="3"/>
        <v>83</v>
      </c>
      <c r="M8" s="86" t="str">
        <f t="shared" si="4"/>
        <v>833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G30" sqref="G30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08091</v>
      </c>
      <c r="B3" s="90" t="str">
        <f>IF(C3="","",VLOOKUP('OPĆI DIO'!$C$3,'OPĆI DIO'!$L$6:$U$138,9,FALSE))</f>
        <v>Agencije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1005</v>
      </c>
      <c r="H3" s="91" t="str">
        <f>IFERROR(VLOOKUP(G3,$AB$6:$AC$327,2,FALSE),"")</f>
        <v>ADMINISTRACIJA I UPRAVLJANJE LEKSIKOGRAFSKOG ZAVODA MIROSLAV KRLEŽA</v>
      </c>
      <c r="I3" s="91" t="str">
        <f>IFERROR(VLOOKUP(G3,$AB$6:$AF$327,3,FALSE),"")</f>
        <v>0150</v>
      </c>
      <c r="J3" s="128">
        <v>2970897</v>
      </c>
      <c r="K3" s="128">
        <v>2987750</v>
      </c>
      <c r="L3" s="128">
        <v>3004682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08091</v>
      </c>
      <c r="B4" s="90" t="str">
        <f>IF(C4="","",VLOOKUP('OPĆI DIO'!$C$3,'OPĆI DIO'!$L$6:$U$138,9,FALSE))</f>
        <v>Agencije</v>
      </c>
      <c r="C4" s="96">
        <v>31</v>
      </c>
      <c r="D4" s="91" t="str">
        <f t="shared" ref="D4:D66" si="1">IFERROR(VLOOKUP(C4,$S$6:$T$24,2,FALSE),"")</f>
        <v>Vlastiti prihodi</v>
      </c>
      <c r="E4" s="96">
        <v>3111</v>
      </c>
      <c r="F4" s="91" t="str">
        <f t="shared" ref="F4:F67" si="2">IFERROR(VLOOKUP(E4,$V$5:$X$129,2,FALSE),"")</f>
        <v>Plaće za redovan rad</v>
      </c>
      <c r="G4" s="129" t="s">
        <v>1005</v>
      </c>
      <c r="H4" s="91" t="str">
        <f t="shared" ref="H4:H67" si="3">IFERROR(VLOOKUP(G4,$AB$6:$AC$327,2,FALSE),"")</f>
        <v>ADMINISTRACIJA I UPRAVLJANJE LEKSIKOGRAFSKOG ZAVODA MIROSLAV KRLEŽA</v>
      </c>
      <c r="I4" s="91" t="str">
        <f t="shared" ref="I4:I67" si="4">IFERROR(VLOOKUP(G4,$AB$6:$AF$327,3,FALSE),"")</f>
        <v>0150</v>
      </c>
      <c r="J4" s="128">
        <v>11945</v>
      </c>
      <c r="K4" s="128">
        <v>11945</v>
      </c>
      <c r="L4" s="128">
        <v>11945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31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08091</v>
      </c>
      <c r="B5" s="90" t="str">
        <f>IF(C5="","",VLOOKUP('OPĆI DIO'!$C$3,'OPĆI DIO'!$L$6:$U$138,9,FALSE))</f>
        <v>Agencije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1005</v>
      </c>
      <c r="H5" s="91" t="str">
        <f t="shared" si="3"/>
        <v>ADMINISTRACIJA I UPRAVLJANJE LEKSIKOGRAFSKOG ZAVODA MIROSLAV KRLEŽA</v>
      </c>
      <c r="I5" s="91" t="str">
        <f t="shared" si="4"/>
        <v>0150</v>
      </c>
      <c r="J5" s="128">
        <v>421780</v>
      </c>
      <c r="K5" s="128">
        <v>421780</v>
      </c>
      <c r="L5" s="128">
        <v>421780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08091</v>
      </c>
      <c r="B6" s="90" t="str">
        <f>IF(C6="","",VLOOKUP('OPĆI DIO'!$C$3,'OPĆI DIO'!$L$6:$U$138,9,FALSE))</f>
        <v>Agencije</v>
      </c>
      <c r="C6" s="96">
        <v>31</v>
      </c>
      <c r="D6" s="91" t="str">
        <f t="shared" si="1"/>
        <v>Vlastiti prihodi</v>
      </c>
      <c r="E6" s="96">
        <v>3132</v>
      </c>
      <c r="F6" s="91" t="str">
        <f t="shared" si="2"/>
        <v>Doprinosi za obvezno zdravstveno osiguranje</v>
      </c>
      <c r="G6" s="129" t="s">
        <v>1005</v>
      </c>
      <c r="H6" s="91" t="str">
        <f t="shared" si="3"/>
        <v>ADMINISTRACIJA I UPRAVLJANJE LEKSIKOGRAFSKOG ZAVODA MIROSLAV KRLEŽA</v>
      </c>
      <c r="I6" s="91" t="str">
        <f t="shared" si="4"/>
        <v>0150</v>
      </c>
      <c r="J6" s="128">
        <v>1971</v>
      </c>
      <c r="K6" s="128">
        <v>1971</v>
      </c>
      <c r="L6" s="128">
        <v>1971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31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08091</v>
      </c>
      <c r="B7" s="90" t="str">
        <f>IF(C7="","",VLOOKUP('OPĆI DIO'!$C$3,'OPĆI DIO'!$L$6:$U$138,9,FALSE))</f>
        <v>Agencije</v>
      </c>
      <c r="C7" s="96">
        <v>11</v>
      </c>
      <c r="D7" s="91" t="str">
        <f t="shared" si="1"/>
        <v>Opći prihodi i primici</v>
      </c>
      <c r="E7" s="96">
        <v>3121</v>
      </c>
      <c r="F7" s="91" t="str">
        <f t="shared" si="2"/>
        <v>Ostali rashodi za zaposlene</v>
      </c>
      <c r="G7" s="129" t="s">
        <v>1005</v>
      </c>
      <c r="H7" s="91" t="str">
        <f t="shared" si="3"/>
        <v>ADMINISTRACIJA I UPRAVLJANJE LEKSIKOGRAFSKOG ZAVODA MIROSLAV KRLEŽA</v>
      </c>
      <c r="I7" s="91" t="str">
        <f t="shared" si="4"/>
        <v>0150</v>
      </c>
      <c r="J7" s="128">
        <v>89588</v>
      </c>
      <c r="K7" s="128">
        <v>89588</v>
      </c>
      <c r="L7" s="128">
        <v>89588</v>
      </c>
      <c r="M7" s="95"/>
      <c r="O7" s="86" t="str">
        <f t="shared" si="5"/>
        <v>312</v>
      </c>
      <c r="P7" s="86" t="str">
        <f t="shared" si="6"/>
        <v>31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08091</v>
      </c>
      <c r="B8" s="90" t="str">
        <f>IF(C8="","",VLOOKUP('OPĆI DIO'!$C$3,'OPĆI DIO'!$L$6:$U$138,9,FALSE))</f>
        <v>Agencije</v>
      </c>
      <c r="C8" s="96">
        <v>31</v>
      </c>
      <c r="D8" s="91" t="str">
        <f t="shared" si="1"/>
        <v>Vlastiti prihodi</v>
      </c>
      <c r="E8" s="96">
        <v>3211</v>
      </c>
      <c r="F8" s="91" t="str">
        <f t="shared" si="2"/>
        <v>Službena putovanja</v>
      </c>
      <c r="G8" s="129" t="s">
        <v>1005</v>
      </c>
      <c r="H8" s="91" t="str">
        <f t="shared" si="3"/>
        <v>ADMINISTRACIJA I UPRAVLJANJE LEKSIKOGRAFSKOG ZAVODA MIROSLAV KRLEŽA</v>
      </c>
      <c r="I8" s="91" t="str">
        <f t="shared" si="4"/>
        <v>0150</v>
      </c>
      <c r="J8" s="128">
        <v>2650</v>
      </c>
      <c r="K8" s="128">
        <v>2650</v>
      </c>
      <c r="L8" s="128">
        <v>2650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31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08091</v>
      </c>
      <c r="B9" s="90" t="str">
        <f>IF(C9="","",VLOOKUP('OPĆI DIO'!$C$3,'OPĆI DIO'!$L$6:$U$138,9,FALSE))</f>
        <v>Agencije</v>
      </c>
      <c r="C9" s="96">
        <v>11</v>
      </c>
      <c r="D9" s="91" t="str">
        <f t="shared" si="1"/>
        <v>Opći prihodi i primici</v>
      </c>
      <c r="E9" s="96">
        <v>3212</v>
      </c>
      <c r="F9" s="91" t="str">
        <f t="shared" si="2"/>
        <v>Naknade za prijevoz, za rad na terenu i odvojeni život</v>
      </c>
      <c r="G9" s="129" t="s">
        <v>1005</v>
      </c>
      <c r="H9" s="91" t="str">
        <f t="shared" si="3"/>
        <v>ADMINISTRACIJA I UPRAVLJANJE LEKSIKOGRAFSKOG ZAVODA MIROSLAV KRLEŽA</v>
      </c>
      <c r="I9" s="91" t="str">
        <f t="shared" si="4"/>
        <v>0150</v>
      </c>
      <c r="J9" s="128">
        <v>58398</v>
      </c>
      <c r="K9" s="128">
        <v>58398</v>
      </c>
      <c r="L9" s="128">
        <v>58398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08091</v>
      </c>
      <c r="B10" s="90" t="str">
        <f>IF(C10="","",VLOOKUP('OPĆI DIO'!$C$3,'OPĆI DIO'!$L$6:$U$138,9,FALSE))</f>
        <v>Agencije</v>
      </c>
      <c r="C10" s="96">
        <v>31</v>
      </c>
      <c r="D10" s="91" t="str">
        <f t="shared" si="1"/>
        <v>Vlastiti prihodi</v>
      </c>
      <c r="E10" s="96">
        <v>3213</v>
      </c>
      <c r="F10" s="91" t="str">
        <f t="shared" si="2"/>
        <v>Stručno usavršavanje zaposlenika</v>
      </c>
      <c r="G10" s="129" t="s">
        <v>1005</v>
      </c>
      <c r="H10" s="91" t="str">
        <f t="shared" si="3"/>
        <v>ADMINISTRACIJA I UPRAVLJANJE LEKSIKOGRAFSKOG ZAVODA MIROSLAV KRLEŽA</v>
      </c>
      <c r="I10" s="91" t="str">
        <f t="shared" si="4"/>
        <v>0150</v>
      </c>
      <c r="J10" s="128">
        <v>2650</v>
      </c>
      <c r="K10" s="128">
        <v>2650</v>
      </c>
      <c r="L10" s="128">
        <v>2650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31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08091</v>
      </c>
      <c r="B11" s="90" t="str">
        <f>IF(C11="","",VLOOKUP('OPĆI DIO'!$C$3,'OPĆI DIO'!$L$6:$U$138,9,FALSE))</f>
        <v>Agencije</v>
      </c>
      <c r="C11" s="96">
        <v>31</v>
      </c>
      <c r="D11" s="91" t="str">
        <f t="shared" si="1"/>
        <v>Vlastiti prihodi</v>
      </c>
      <c r="E11" s="96">
        <v>3221</v>
      </c>
      <c r="F11" s="91" t="str">
        <f t="shared" si="2"/>
        <v>Uredski materijal i ostali materijalni rashodi</v>
      </c>
      <c r="G11" s="129" t="s">
        <v>1005</v>
      </c>
      <c r="H11" s="91" t="str">
        <f t="shared" si="3"/>
        <v>ADMINISTRACIJA I UPRAVLJANJE LEKSIKOGRAFSKOG ZAVODA MIROSLAV KRLEŽA</v>
      </c>
      <c r="I11" s="91" t="str">
        <f t="shared" si="4"/>
        <v>0150</v>
      </c>
      <c r="J11" s="128">
        <v>15927</v>
      </c>
      <c r="K11" s="128">
        <v>15927</v>
      </c>
      <c r="L11" s="128">
        <v>15927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31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08091</v>
      </c>
      <c r="B12" s="90" t="str">
        <f>IF(C12="","",VLOOKUP('OPĆI DIO'!$C$3,'OPĆI DIO'!$L$6:$U$138,9,FALSE))</f>
        <v>Agencije</v>
      </c>
      <c r="C12" s="96">
        <v>31</v>
      </c>
      <c r="D12" s="91" t="str">
        <f t="shared" si="1"/>
        <v>Vlastiti prihodi</v>
      </c>
      <c r="E12" s="96">
        <v>3222</v>
      </c>
      <c r="F12" s="91" t="str">
        <f t="shared" si="2"/>
        <v>Materijal i sirovine</v>
      </c>
      <c r="G12" s="129" t="s">
        <v>1005</v>
      </c>
      <c r="H12" s="91" t="str">
        <f t="shared" si="3"/>
        <v>ADMINISTRACIJA I UPRAVLJANJE LEKSIKOGRAFSKOG ZAVODA MIROSLAV KRLEŽA</v>
      </c>
      <c r="I12" s="91" t="str">
        <f t="shared" si="4"/>
        <v>0150</v>
      </c>
      <c r="J12" s="128">
        <v>2650</v>
      </c>
      <c r="K12" s="128">
        <v>1327</v>
      </c>
      <c r="L12" s="128">
        <v>1327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31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08091</v>
      </c>
      <c r="B13" s="90" t="str">
        <f>IF(C13="","",VLOOKUP('OPĆI DIO'!$C$3,'OPĆI DIO'!$L$6:$U$138,9,FALSE))</f>
        <v>Agencije</v>
      </c>
      <c r="C13" s="96">
        <v>31</v>
      </c>
      <c r="D13" s="91" t="str">
        <f t="shared" si="1"/>
        <v>Vlastiti prihodi</v>
      </c>
      <c r="E13" s="96">
        <v>3223</v>
      </c>
      <c r="F13" s="91" t="str">
        <f t="shared" si="2"/>
        <v>Energija</v>
      </c>
      <c r="G13" s="129" t="s">
        <v>1005</v>
      </c>
      <c r="H13" s="91" t="str">
        <f t="shared" si="3"/>
        <v>ADMINISTRACIJA I UPRAVLJANJE LEKSIKOGRAFSKOG ZAVODA MIROSLAV KRLEŽA</v>
      </c>
      <c r="I13" s="91" t="str">
        <f t="shared" si="4"/>
        <v>0150</v>
      </c>
      <c r="J13" s="128">
        <v>159267</v>
      </c>
      <c r="K13" s="128">
        <v>159267</v>
      </c>
      <c r="L13" s="128">
        <v>132723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31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08091</v>
      </c>
      <c r="B14" s="90" t="str">
        <f>IF(C14="","",VLOOKUP('OPĆI DIO'!$C$3,'OPĆI DIO'!$L$6:$U$138,9,FALSE))</f>
        <v>Agencije</v>
      </c>
      <c r="C14" s="96">
        <v>31</v>
      </c>
      <c r="D14" s="91" t="str">
        <f t="shared" si="1"/>
        <v>Vlastiti prihodi</v>
      </c>
      <c r="E14" s="96">
        <v>3224</v>
      </c>
      <c r="F14" s="91" t="str">
        <f t="shared" si="2"/>
        <v>Materijal i dijelovi za tekuće i investicijsko održavanje</v>
      </c>
      <c r="G14" s="129" t="s">
        <v>1005</v>
      </c>
      <c r="H14" s="91" t="str">
        <f t="shared" si="3"/>
        <v>ADMINISTRACIJA I UPRAVLJANJE LEKSIKOGRAFSKOG ZAVODA MIROSLAV KRLEŽA</v>
      </c>
      <c r="I14" s="91" t="str">
        <f t="shared" si="4"/>
        <v>0150</v>
      </c>
      <c r="J14" s="128">
        <v>2650</v>
      </c>
      <c r="K14" s="128">
        <v>2650</v>
      </c>
      <c r="L14" s="128">
        <v>2650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31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08091</v>
      </c>
      <c r="B15" s="90" t="str">
        <f>IF(C15="","",VLOOKUP('OPĆI DIO'!$C$3,'OPĆI DIO'!$L$6:$U$138,9,FALSE))</f>
        <v>Agencije</v>
      </c>
      <c r="C15" s="96">
        <v>31</v>
      </c>
      <c r="D15" s="91" t="str">
        <f t="shared" si="1"/>
        <v>Vlastiti prihodi</v>
      </c>
      <c r="E15" s="96">
        <v>3225</v>
      </c>
      <c r="F15" s="91" t="str">
        <f t="shared" si="2"/>
        <v>Sitni inventar i auto gume</v>
      </c>
      <c r="G15" s="129" t="s">
        <v>1005</v>
      </c>
      <c r="H15" s="91" t="str">
        <f t="shared" si="3"/>
        <v>ADMINISTRACIJA I UPRAVLJANJE LEKSIKOGRAFSKOG ZAVODA MIROSLAV KRLEŽA</v>
      </c>
      <c r="I15" s="91" t="str">
        <f t="shared" si="4"/>
        <v>0150</v>
      </c>
      <c r="J15" s="128">
        <v>664</v>
      </c>
      <c r="K15" s="128">
        <v>664</v>
      </c>
      <c r="L15" s="128">
        <v>664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31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08091</v>
      </c>
      <c r="B16" s="90" t="str">
        <f>IF(C16="","",VLOOKUP('OPĆI DIO'!$C$3,'OPĆI DIO'!$L$6:$U$138,9,FALSE))</f>
        <v>Agencije</v>
      </c>
      <c r="C16" s="96">
        <v>31</v>
      </c>
      <c r="D16" s="91" t="str">
        <f t="shared" si="1"/>
        <v>Vlastiti prihodi</v>
      </c>
      <c r="E16" s="96">
        <v>3227</v>
      </c>
      <c r="F16" s="91" t="str">
        <f t="shared" si="2"/>
        <v>Službena, radna i zaštitna odjeća i obuća</v>
      </c>
      <c r="G16" s="129" t="s">
        <v>1005</v>
      </c>
      <c r="H16" s="91" t="str">
        <f t="shared" si="3"/>
        <v>ADMINISTRACIJA I UPRAVLJANJE LEKSIKOGRAFSKOG ZAVODA MIROSLAV KRLEŽA</v>
      </c>
      <c r="I16" s="91" t="str">
        <f t="shared" si="4"/>
        <v>0150</v>
      </c>
      <c r="J16" s="128">
        <v>664</v>
      </c>
      <c r="K16" s="128">
        <v>664</v>
      </c>
      <c r="L16" s="128">
        <v>664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31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08091</v>
      </c>
      <c r="B17" s="90" t="str">
        <f>IF(C17="","",VLOOKUP('OPĆI DIO'!$C$3,'OPĆI DIO'!$L$6:$U$138,9,FALSE))</f>
        <v>Agencije</v>
      </c>
      <c r="C17" s="96">
        <v>31</v>
      </c>
      <c r="D17" s="91" t="str">
        <f t="shared" si="1"/>
        <v>Vlastiti prihodi</v>
      </c>
      <c r="E17" s="96">
        <v>3231</v>
      </c>
      <c r="F17" s="91" t="str">
        <f t="shared" si="2"/>
        <v>Usluge telefona, pošte i prijevoza</v>
      </c>
      <c r="G17" s="129" t="s">
        <v>1005</v>
      </c>
      <c r="H17" s="91" t="str">
        <f t="shared" si="3"/>
        <v>ADMINISTRACIJA I UPRAVLJANJE LEKSIKOGRAFSKOG ZAVODA MIROSLAV KRLEŽA</v>
      </c>
      <c r="I17" s="91" t="str">
        <f t="shared" si="4"/>
        <v>0150</v>
      </c>
      <c r="J17" s="128">
        <v>6640</v>
      </c>
      <c r="K17" s="128">
        <v>6640</v>
      </c>
      <c r="L17" s="128">
        <v>6640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31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08091</v>
      </c>
      <c r="B18" s="90" t="str">
        <f>IF(C18="","",VLOOKUP('OPĆI DIO'!$C$3,'OPĆI DIO'!$L$6:$U$138,9,FALSE))</f>
        <v>Agencije</v>
      </c>
      <c r="C18" s="96">
        <v>31</v>
      </c>
      <c r="D18" s="91" t="str">
        <f t="shared" si="1"/>
        <v>Vlastiti prihodi</v>
      </c>
      <c r="E18" s="96">
        <v>3232</v>
      </c>
      <c r="F18" s="91" t="str">
        <f t="shared" si="2"/>
        <v>Usluge tekućeg i investicijskog održavanja</v>
      </c>
      <c r="G18" s="129" t="s">
        <v>1005</v>
      </c>
      <c r="H18" s="91" t="str">
        <f t="shared" si="3"/>
        <v>ADMINISTRACIJA I UPRAVLJANJE LEKSIKOGRAFSKOG ZAVODA MIROSLAV KRLEŽA</v>
      </c>
      <c r="I18" s="91" t="str">
        <f t="shared" si="4"/>
        <v>0150</v>
      </c>
      <c r="J18" s="128">
        <v>19908</v>
      </c>
      <c r="K18" s="128">
        <v>15927</v>
      </c>
      <c r="L18" s="128">
        <v>19908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31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08091</v>
      </c>
      <c r="B19" s="90" t="str">
        <f>IF(C19="","",VLOOKUP('OPĆI DIO'!$C$3,'OPĆI DIO'!$L$6:$U$138,9,FALSE))</f>
        <v>Agencije</v>
      </c>
      <c r="C19" s="96">
        <v>31</v>
      </c>
      <c r="D19" s="91" t="str">
        <f t="shared" si="1"/>
        <v>Vlastiti prihodi</v>
      </c>
      <c r="E19" s="96">
        <v>3233</v>
      </c>
      <c r="F19" s="91" t="str">
        <f t="shared" si="2"/>
        <v>Usluge promidžbe i informiranja</v>
      </c>
      <c r="G19" s="129" t="s">
        <v>1005</v>
      </c>
      <c r="H19" s="91" t="str">
        <f t="shared" si="3"/>
        <v>ADMINISTRACIJA I UPRAVLJANJE LEKSIKOGRAFSKOG ZAVODA MIROSLAV KRLEŽA</v>
      </c>
      <c r="I19" s="91" t="str">
        <f t="shared" si="4"/>
        <v>0150</v>
      </c>
      <c r="J19" s="128">
        <v>10618</v>
      </c>
      <c r="K19" s="128">
        <v>10618</v>
      </c>
      <c r="L19" s="128">
        <v>10618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31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08091</v>
      </c>
      <c r="B20" s="90" t="str">
        <f>IF(C20="","",VLOOKUP('OPĆI DIO'!$C$3,'OPĆI DIO'!$L$6:$U$138,9,FALSE))</f>
        <v>Agencije</v>
      </c>
      <c r="C20" s="96">
        <v>31</v>
      </c>
      <c r="D20" s="91" t="str">
        <f t="shared" si="1"/>
        <v>Vlastiti prihodi</v>
      </c>
      <c r="E20" s="96">
        <v>3234</v>
      </c>
      <c r="F20" s="91" t="str">
        <f t="shared" si="2"/>
        <v>Komunalne usluge</v>
      </c>
      <c r="G20" s="129" t="s">
        <v>1005</v>
      </c>
      <c r="H20" s="91" t="str">
        <f t="shared" si="3"/>
        <v>ADMINISTRACIJA I UPRAVLJANJE LEKSIKOGRAFSKOG ZAVODA MIROSLAV KRLEŽA</v>
      </c>
      <c r="I20" s="91" t="str">
        <f t="shared" si="4"/>
        <v>0150</v>
      </c>
      <c r="J20" s="128">
        <v>30526</v>
      </c>
      <c r="K20" s="128">
        <v>30526</v>
      </c>
      <c r="L20" s="128">
        <v>30526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31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08091</v>
      </c>
      <c r="B21" s="90" t="str">
        <f>IF(C21="","",VLOOKUP('OPĆI DIO'!$C$3,'OPĆI DIO'!$L$6:$U$138,9,FALSE))</f>
        <v>Agencije</v>
      </c>
      <c r="C21" s="96">
        <v>31</v>
      </c>
      <c r="D21" s="91" t="str">
        <f t="shared" si="1"/>
        <v>Vlastiti prihodi</v>
      </c>
      <c r="E21" s="96">
        <v>3235</v>
      </c>
      <c r="F21" s="91" t="str">
        <f t="shared" si="2"/>
        <v>Zakupnine i najamnine</v>
      </c>
      <c r="G21" s="129" t="s">
        <v>1005</v>
      </c>
      <c r="H21" s="91" t="str">
        <f t="shared" si="3"/>
        <v>ADMINISTRACIJA I UPRAVLJANJE LEKSIKOGRAFSKOG ZAVODA MIROSLAV KRLEŽA</v>
      </c>
      <c r="I21" s="91" t="str">
        <f t="shared" si="4"/>
        <v>0150</v>
      </c>
      <c r="J21" s="128">
        <v>5300</v>
      </c>
      <c r="K21" s="128">
        <v>5300</v>
      </c>
      <c r="L21" s="128">
        <v>5300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31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08091</v>
      </c>
      <c r="B22" s="90" t="str">
        <f>IF(C22="","",VLOOKUP('OPĆI DIO'!$C$3,'OPĆI DIO'!$L$6:$U$138,9,FALSE))</f>
        <v>Agencije</v>
      </c>
      <c r="C22" s="96">
        <v>31</v>
      </c>
      <c r="D22" s="91" t="str">
        <f t="shared" si="1"/>
        <v>Vlastiti prihodi</v>
      </c>
      <c r="E22" s="96">
        <v>3236</v>
      </c>
      <c r="F22" s="91" t="str">
        <f t="shared" si="2"/>
        <v>Zdravstvene i veterinarske usluge</v>
      </c>
      <c r="G22" s="129" t="s">
        <v>1005</v>
      </c>
      <c r="H22" s="91" t="str">
        <f t="shared" si="3"/>
        <v>ADMINISTRACIJA I UPRAVLJANJE LEKSIKOGRAFSKOG ZAVODA MIROSLAV KRLEŽA</v>
      </c>
      <c r="I22" s="91" t="str">
        <f t="shared" si="4"/>
        <v>0150</v>
      </c>
      <c r="J22" s="128">
        <v>1327</v>
      </c>
      <c r="K22" s="128">
        <v>1327</v>
      </c>
      <c r="L22" s="128">
        <v>1327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31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08091</v>
      </c>
      <c r="B23" s="90" t="str">
        <f>IF(C23="","",VLOOKUP('OPĆI DIO'!$C$3,'OPĆI DIO'!$L$6:$U$138,9,FALSE))</f>
        <v>Agencije</v>
      </c>
      <c r="C23" s="96">
        <v>31</v>
      </c>
      <c r="D23" s="91" t="str">
        <f t="shared" si="1"/>
        <v>Vlastiti prihodi</v>
      </c>
      <c r="E23" s="96">
        <v>3237</v>
      </c>
      <c r="F23" s="91" t="str">
        <f t="shared" si="2"/>
        <v>Intelektualne i osobne usluge</v>
      </c>
      <c r="G23" s="129" t="s">
        <v>1005</v>
      </c>
      <c r="H23" s="91" t="str">
        <f t="shared" si="3"/>
        <v>ADMINISTRACIJA I UPRAVLJANJE LEKSIKOGRAFSKOG ZAVODA MIROSLAV KRLEŽA</v>
      </c>
      <c r="I23" s="91" t="str">
        <f t="shared" si="4"/>
        <v>0150</v>
      </c>
      <c r="J23" s="128">
        <v>49115</v>
      </c>
      <c r="K23" s="128">
        <v>59725</v>
      </c>
      <c r="L23" s="128">
        <v>59725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31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08091</v>
      </c>
      <c r="B24" s="90" t="str">
        <f>IF(C24="","",VLOOKUP('OPĆI DIO'!$C$3,'OPĆI DIO'!$L$6:$U$138,9,FALSE))</f>
        <v>Agencije</v>
      </c>
      <c r="C24" s="96">
        <v>43</v>
      </c>
      <c r="D24" s="91" t="str">
        <f t="shared" si="1"/>
        <v>Ostali prihodi za posebne namjene</v>
      </c>
      <c r="E24" s="96">
        <v>3237</v>
      </c>
      <c r="F24" s="91" t="str">
        <f t="shared" si="2"/>
        <v>Intelektualne i osobne usluge</v>
      </c>
      <c r="G24" s="129" t="s">
        <v>1005</v>
      </c>
      <c r="H24" s="91" t="str">
        <f t="shared" si="3"/>
        <v>ADMINISTRACIJA I UPRAVLJANJE LEKSIKOGRAFSKOG ZAVODA MIROSLAV KRLEŽA</v>
      </c>
      <c r="I24" s="91" t="str">
        <f t="shared" si="4"/>
        <v>0150</v>
      </c>
      <c r="J24" s="128">
        <v>19900</v>
      </c>
      <c r="K24" s="128">
        <v>0</v>
      </c>
      <c r="L24" s="128">
        <v>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43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08091</v>
      </c>
      <c r="B25" s="90" t="str">
        <f>IF(C25="","",VLOOKUP('OPĆI DIO'!$C$3,'OPĆI DIO'!$L$6:$U$138,9,FALSE))</f>
        <v>Agencije</v>
      </c>
      <c r="C25" s="96">
        <v>31</v>
      </c>
      <c r="D25" s="91" t="str">
        <f t="shared" si="1"/>
        <v>Vlastiti prihodi</v>
      </c>
      <c r="E25" s="96">
        <v>3239</v>
      </c>
      <c r="F25" s="91" t="str">
        <f t="shared" si="2"/>
        <v>Ostale usluge</v>
      </c>
      <c r="G25" s="129" t="s">
        <v>1005</v>
      </c>
      <c r="H25" s="91" t="str">
        <f t="shared" si="3"/>
        <v>ADMINISTRACIJA I UPRAVLJANJE LEKSIKOGRAFSKOG ZAVODA MIROSLAV KRLEŽA</v>
      </c>
      <c r="I25" s="91" t="str">
        <f t="shared" si="4"/>
        <v>0150</v>
      </c>
      <c r="J25" s="128">
        <v>46453</v>
      </c>
      <c r="K25" s="128">
        <v>39817</v>
      </c>
      <c r="L25" s="128">
        <v>46453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31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08091</v>
      </c>
      <c r="B26" s="90" t="str">
        <f>IF(C26="","",VLOOKUP('OPĆI DIO'!$C$3,'OPĆI DIO'!$L$6:$U$138,9,FALSE))</f>
        <v>Agencije</v>
      </c>
      <c r="C26" s="96">
        <v>31</v>
      </c>
      <c r="D26" s="91" t="str">
        <f t="shared" si="1"/>
        <v>Vlastiti prihodi</v>
      </c>
      <c r="E26" s="96">
        <v>3291</v>
      </c>
      <c r="F26" s="91" t="str">
        <f t="shared" si="2"/>
        <v>Naknade za rad predstavničkih i izvršnih tijela, povjerensta</v>
      </c>
      <c r="G26" s="129" t="s">
        <v>1005</v>
      </c>
      <c r="H26" s="91" t="str">
        <f t="shared" si="3"/>
        <v>ADMINISTRACIJA I UPRAVLJANJE LEKSIKOGRAFSKOG ZAVODA MIROSLAV KRLEŽA</v>
      </c>
      <c r="I26" s="91" t="str">
        <f t="shared" si="4"/>
        <v>0150</v>
      </c>
      <c r="J26" s="128">
        <v>4980</v>
      </c>
      <c r="K26" s="128">
        <v>4980</v>
      </c>
      <c r="L26" s="128">
        <v>4980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31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08091</v>
      </c>
      <c r="B27" s="90" t="str">
        <f>IF(C27="","",VLOOKUP('OPĆI DIO'!$C$3,'OPĆI DIO'!$L$6:$U$138,9,FALSE))</f>
        <v>Agencije</v>
      </c>
      <c r="C27" s="96">
        <v>31</v>
      </c>
      <c r="D27" s="91" t="str">
        <f t="shared" si="1"/>
        <v>Vlastiti prihodi</v>
      </c>
      <c r="E27" s="96">
        <v>3292</v>
      </c>
      <c r="F27" s="91" t="str">
        <f t="shared" si="2"/>
        <v>Premije osiguranja</v>
      </c>
      <c r="G27" s="129" t="s">
        <v>1005</v>
      </c>
      <c r="H27" s="91" t="str">
        <f t="shared" si="3"/>
        <v>ADMINISTRACIJA I UPRAVLJANJE LEKSIKOGRAFSKOG ZAVODA MIROSLAV KRLEŽA</v>
      </c>
      <c r="I27" s="91" t="str">
        <f t="shared" si="4"/>
        <v>0150</v>
      </c>
      <c r="J27" s="128">
        <v>4645</v>
      </c>
      <c r="K27" s="128">
        <v>4645</v>
      </c>
      <c r="L27" s="128">
        <v>4645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31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08091</v>
      </c>
      <c r="B28" s="90" t="str">
        <f>IF(C28="","",VLOOKUP('OPĆI DIO'!$C$3,'OPĆI DIO'!$L$6:$U$138,9,FALSE))</f>
        <v>Agencije</v>
      </c>
      <c r="C28" s="96">
        <v>31</v>
      </c>
      <c r="D28" s="91" t="str">
        <f t="shared" si="1"/>
        <v>Vlastiti prihodi</v>
      </c>
      <c r="E28" s="96">
        <v>3293</v>
      </c>
      <c r="F28" s="91" t="str">
        <f t="shared" si="2"/>
        <v>Reprezentacija</v>
      </c>
      <c r="G28" s="129" t="s">
        <v>1005</v>
      </c>
      <c r="H28" s="91" t="str">
        <f t="shared" si="3"/>
        <v>ADMINISTRACIJA I UPRAVLJANJE LEKSIKOGRAFSKOG ZAVODA MIROSLAV KRLEŽA</v>
      </c>
      <c r="I28" s="91" t="str">
        <f t="shared" si="4"/>
        <v>0150</v>
      </c>
      <c r="J28" s="128">
        <v>6640</v>
      </c>
      <c r="K28" s="128">
        <v>6640</v>
      </c>
      <c r="L28" s="128">
        <v>6640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31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08091</v>
      </c>
      <c r="B29" s="90" t="str">
        <f>IF(C29="","",VLOOKUP('OPĆI DIO'!$C$3,'OPĆI DIO'!$L$6:$U$138,9,FALSE))</f>
        <v>Agencije</v>
      </c>
      <c r="C29" s="96">
        <v>31</v>
      </c>
      <c r="D29" s="91" t="str">
        <f t="shared" si="1"/>
        <v>Vlastiti prihodi</v>
      </c>
      <c r="E29" s="96">
        <v>3294</v>
      </c>
      <c r="F29" s="91" t="str">
        <f t="shared" si="2"/>
        <v>Članarine i norme</v>
      </c>
      <c r="G29" s="129" t="s">
        <v>1005</v>
      </c>
      <c r="H29" s="91" t="str">
        <f t="shared" si="3"/>
        <v>ADMINISTRACIJA I UPRAVLJANJE LEKSIKOGRAFSKOG ZAVODA MIROSLAV KRLEŽA</v>
      </c>
      <c r="I29" s="91" t="str">
        <f t="shared" si="4"/>
        <v>0150</v>
      </c>
      <c r="J29" s="128">
        <v>1327</v>
      </c>
      <c r="K29" s="128">
        <v>1327</v>
      </c>
      <c r="L29" s="128">
        <v>1327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31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08091</v>
      </c>
      <c r="B30" s="90" t="str">
        <f>IF(C30="","",VLOOKUP('OPĆI DIO'!$C$3,'OPĆI DIO'!$L$6:$U$138,9,FALSE))</f>
        <v>Agencije</v>
      </c>
      <c r="C30" s="96">
        <v>31</v>
      </c>
      <c r="D30" s="91" t="str">
        <f t="shared" si="1"/>
        <v>Vlastiti prihodi</v>
      </c>
      <c r="E30" s="96">
        <v>3295</v>
      </c>
      <c r="F30" s="91" t="str">
        <f t="shared" si="2"/>
        <v>Pristojbe i naknade</v>
      </c>
      <c r="G30" s="129" t="s">
        <v>1005</v>
      </c>
      <c r="H30" s="91" t="str">
        <f t="shared" si="3"/>
        <v>ADMINISTRACIJA I UPRAVLJANJE LEKSIKOGRAFSKOG ZAVODA MIROSLAV KRLEŽA</v>
      </c>
      <c r="I30" s="91" t="str">
        <f t="shared" si="4"/>
        <v>0150</v>
      </c>
      <c r="J30" s="128">
        <v>664</v>
      </c>
      <c r="K30" s="128">
        <v>664</v>
      </c>
      <c r="L30" s="128">
        <v>664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31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08091</v>
      </c>
      <c r="B31" s="90" t="str">
        <f>IF(C31="","",VLOOKUP('OPĆI DIO'!$C$3,'OPĆI DIO'!$L$6:$U$138,9,FALSE))</f>
        <v>Agencije</v>
      </c>
      <c r="C31" s="96">
        <v>11</v>
      </c>
      <c r="D31" s="91" t="str">
        <f t="shared" si="1"/>
        <v>Opći prihodi i primici</v>
      </c>
      <c r="E31" s="96">
        <v>3295</v>
      </c>
      <c r="F31" s="91" t="str">
        <f t="shared" si="2"/>
        <v>Pristojbe i naknade</v>
      </c>
      <c r="G31" s="129" t="s">
        <v>1005</v>
      </c>
      <c r="H31" s="91" t="str">
        <f t="shared" si="3"/>
        <v>ADMINISTRACIJA I UPRAVLJANJE LEKSIKOGRAFSKOG ZAVODA MIROSLAV KRLEŽA</v>
      </c>
      <c r="I31" s="91" t="str">
        <f t="shared" si="4"/>
        <v>0150</v>
      </c>
      <c r="J31" s="128">
        <v>3716</v>
      </c>
      <c r="K31" s="128">
        <v>3716</v>
      </c>
      <c r="L31" s="128">
        <v>3716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08091</v>
      </c>
      <c r="B32" s="90" t="str">
        <f>IF(C32="","",VLOOKUP('OPĆI DIO'!$C$3,'OPĆI DIO'!$L$6:$U$138,9,FALSE))</f>
        <v>Agencije</v>
      </c>
      <c r="C32" s="96">
        <v>31</v>
      </c>
      <c r="D32" s="91" t="str">
        <f t="shared" si="1"/>
        <v>Vlastiti prihodi</v>
      </c>
      <c r="E32" s="96">
        <v>3299</v>
      </c>
      <c r="F32" s="91" t="str">
        <f t="shared" si="2"/>
        <v>Ostali nespomenuti rashodi poslovanja</v>
      </c>
      <c r="G32" s="129" t="s">
        <v>1005</v>
      </c>
      <c r="H32" s="91" t="str">
        <f t="shared" si="3"/>
        <v>ADMINISTRACIJA I UPRAVLJANJE LEKSIKOGRAFSKOG ZAVODA MIROSLAV KRLEŽA</v>
      </c>
      <c r="I32" s="91" t="str">
        <f t="shared" si="4"/>
        <v>0150</v>
      </c>
      <c r="J32" s="128">
        <v>21235</v>
      </c>
      <c r="K32" s="128">
        <v>21235</v>
      </c>
      <c r="L32" s="128">
        <v>21235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31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08091</v>
      </c>
      <c r="B33" s="90" t="str">
        <f>IF(C33="","",VLOOKUP('OPĆI DIO'!$C$3,'OPĆI DIO'!$L$6:$U$138,9,FALSE))</f>
        <v>Agencije</v>
      </c>
      <c r="C33" s="96">
        <v>31</v>
      </c>
      <c r="D33" s="91" t="str">
        <f t="shared" si="1"/>
        <v>Vlastiti prihodi</v>
      </c>
      <c r="E33" s="96">
        <v>3431</v>
      </c>
      <c r="F33" s="91" t="str">
        <f t="shared" si="2"/>
        <v>Bankarske usluge i usluge platnog prometa</v>
      </c>
      <c r="G33" s="129" t="s">
        <v>1005</v>
      </c>
      <c r="H33" s="91" t="str">
        <f t="shared" si="3"/>
        <v>ADMINISTRACIJA I UPRAVLJANJE LEKSIKOGRAFSKOG ZAVODA MIROSLAV KRLEŽA</v>
      </c>
      <c r="I33" s="91" t="str">
        <f t="shared" si="4"/>
        <v>0150</v>
      </c>
      <c r="J33" s="128">
        <v>1991</v>
      </c>
      <c r="K33" s="128">
        <v>1991</v>
      </c>
      <c r="L33" s="128">
        <v>1991</v>
      </c>
      <c r="M33" s="95"/>
      <c r="O33" s="86" t="str">
        <f t="shared" si="5"/>
        <v>343</v>
      </c>
      <c r="P33" s="86" t="str">
        <f t="shared" si="6"/>
        <v>34</v>
      </c>
      <c r="Q33" s="86" t="str">
        <f t="shared" si="7"/>
        <v>31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08091</v>
      </c>
      <c r="B34" s="90" t="str">
        <f>IF(C34="","",VLOOKUP('OPĆI DIO'!$C$3,'OPĆI DIO'!$L$6:$U$138,9,FALSE))</f>
        <v>Agencije</v>
      </c>
      <c r="C34" s="96">
        <v>31</v>
      </c>
      <c r="D34" s="91" t="str">
        <f t="shared" si="1"/>
        <v>Vlastiti prihodi</v>
      </c>
      <c r="E34" s="96">
        <v>3433</v>
      </c>
      <c r="F34" s="91" t="str">
        <f t="shared" si="2"/>
        <v>Zatezne kamate</v>
      </c>
      <c r="G34" s="129" t="s">
        <v>1005</v>
      </c>
      <c r="H34" s="91" t="str">
        <f t="shared" si="3"/>
        <v>ADMINISTRACIJA I UPRAVLJANJE LEKSIKOGRAFSKOG ZAVODA MIROSLAV KRLEŽA</v>
      </c>
      <c r="I34" s="91" t="str">
        <f t="shared" si="4"/>
        <v>0150</v>
      </c>
      <c r="J34" s="128">
        <v>26</v>
      </c>
      <c r="K34" s="128">
        <v>26</v>
      </c>
      <c r="L34" s="128">
        <v>26</v>
      </c>
      <c r="M34" s="95"/>
      <c r="O34" s="86" t="str">
        <f t="shared" si="5"/>
        <v>343</v>
      </c>
      <c r="P34" s="86" t="str">
        <f t="shared" si="6"/>
        <v>34</v>
      </c>
      <c r="Q34" s="86" t="str">
        <f t="shared" si="7"/>
        <v>31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08091</v>
      </c>
      <c r="B35" s="90" t="str">
        <f>IF(C35="","",VLOOKUP('OPĆI DIO'!$C$3,'OPĆI DIO'!$L$6:$U$138,9,FALSE))</f>
        <v>Agencije</v>
      </c>
      <c r="C35" s="96">
        <v>31</v>
      </c>
      <c r="D35" s="91" t="str">
        <f t="shared" si="1"/>
        <v>Vlastiti prihodi</v>
      </c>
      <c r="E35" s="96">
        <v>3434</v>
      </c>
      <c r="F35" s="91" t="str">
        <f t="shared" si="2"/>
        <v>Ostali nespomenuti financijski rashodi</v>
      </c>
      <c r="G35" s="129" t="s">
        <v>1005</v>
      </c>
      <c r="H35" s="91" t="str">
        <f t="shared" si="3"/>
        <v>ADMINISTRACIJA I UPRAVLJANJE LEKSIKOGRAFSKOG ZAVODA MIROSLAV KRLEŽA</v>
      </c>
      <c r="I35" s="91" t="str">
        <f t="shared" si="4"/>
        <v>0150</v>
      </c>
      <c r="J35" s="128">
        <v>265</v>
      </c>
      <c r="K35" s="128">
        <v>305</v>
      </c>
      <c r="L35" s="128">
        <v>305</v>
      </c>
      <c r="M35" s="95"/>
      <c r="O35" s="86" t="str">
        <f t="shared" si="5"/>
        <v>343</v>
      </c>
      <c r="P35" s="86" t="str">
        <f t="shared" si="6"/>
        <v>34</v>
      </c>
      <c r="Q35" s="86" t="str">
        <f t="shared" si="7"/>
        <v>31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08091</v>
      </c>
      <c r="B36" s="90" t="str">
        <f>IF(C36="","",VLOOKUP('OPĆI DIO'!$C$3,'OPĆI DIO'!$L$6:$U$138,9,FALSE))</f>
        <v>Agencije</v>
      </c>
      <c r="C36" s="96">
        <v>31</v>
      </c>
      <c r="D36" s="91" t="str">
        <f t="shared" si="1"/>
        <v>Vlastiti prihodi</v>
      </c>
      <c r="E36" s="96">
        <v>3721</v>
      </c>
      <c r="F36" s="91" t="str">
        <f t="shared" si="2"/>
        <v>Naknade građanima i kućanstvima u novcu</v>
      </c>
      <c r="G36" s="129" t="s">
        <v>1005</v>
      </c>
      <c r="H36" s="91" t="str">
        <f t="shared" si="3"/>
        <v>ADMINISTRACIJA I UPRAVLJANJE LEKSIKOGRAFSKOG ZAVODA MIROSLAV KRLEŽA</v>
      </c>
      <c r="I36" s="91" t="str">
        <f t="shared" si="4"/>
        <v>0150</v>
      </c>
      <c r="J36" s="128">
        <v>6640</v>
      </c>
      <c r="K36" s="128">
        <v>6640</v>
      </c>
      <c r="L36" s="128">
        <v>6640</v>
      </c>
      <c r="M36" s="95"/>
      <c r="O36" s="86" t="str">
        <f t="shared" si="5"/>
        <v>372</v>
      </c>
      <c r="P36" s="86" t="str">
        <f t="shared" si="6"/>
        <v>37</v>
      </c>
      <c r="Q36" s="86" t="str">
        <f t="shared" si="7"/>
        <v>31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08091</v>
      </c>
      <c r="B37" s="90" t="str">
        <f>IF(C37="","",VLOOKUP('OPĆI DIO'!$C$3,'OPĆI DIO'!$L$6:$U$138,9,FALSE))</f>
        <v>Agencije</v>
      </c>
      <c r="C37" s="96">
        <v>31</v>
      </c>
      <c r="D37" s="91" t="str">
        <f t="shared" si="1"/>
        <v>Vlastiti prihodi</v>
      </c>
      <c r="E37" s="96">
        <v>4221</v>
      </c>
      <c r="F37" s="91" t="str">
        <f t="shared" si="2"/>
        <v>Uredska oprema i namještaj</v>
      </c>
      <c r="G37" s="129" t="s">
        <v>1005</v>
      </c>
      <c r="H37" s="91" t="str">
        <f t="shared" si="3"/>
        <v>ADMINISTRACIJA I UPRAVLJANJE LEKSIKOGRAFSKOG ZAVODA MIROSLAV KRLEŽA</v>
      </c>
      <c r="I37" s="91" t="str">
        <f t="shared" si="4"/>
        <v>0150</v>
      </c>
      <c r="J37" s="128">
        <v>13272</v>
      </c>
      <c r="K37" s="128">
        <v>13272</v>
      </c>
      <c r="L37" s="128">
        <v>19908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31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08091</v>
      </c>
      <c r="B38" s="90" t="str">
        <f>IF(C38="","",VLOOKUP('OPĆI DIO'!$C$3,'OPĆI DIO'!$L$6:$U$138,9,FALSE))</f>
        <v>Agencije</v>
      </c>
      <c r="C38" s="96">
        <v>31</v>
      </c>
      <c r="D38" s="91" t="str">
        <f t="shared" si="1"/>
        <v>Vlastiti prihodi</v>
      </c>
      <c r="E38" s="96">
        <v>4241</v>
      </c>
      <c r="F38" s="91" t="str">
        <f t="shared" si="2"/>
        <v>Knjige</v>
      </c>
      <c r="G38" s="129" t="s">
        <v>1005</v>
      </c>
      <c r="H38" s="91" t="str">
        <f t="shared" si="3"/>
        <v>ADMINISTRACIJA I UPRAVLJANJE LEKSIKOGRAFSKOG ZAVODA MIROSLAV KRLEŽA</v>
      </c>
      <c r="I38" s="91" t="str">
        <f t="shared" si="4"/>
        <v>0150</v>
      </c>
      <c r="J38" s="128">
        <v>2652</v>
      </c>
      <c r="K38" s="128">
        <v>3182</v>
      </c>
      <c r="L38" s="128">
        <v>3182</v>
      </c>
      <c r="M38" s="95"/>
      <c r="O38" s="86" t="str">
        <f t="shared" si="5"/>
        <v>424</v>
      </c>
      <c r="P38" s="86" t="str">
        <f t="shared" si="6"/>
        <v>42</v>
      </c>
      <c r="Q38" s="86" t="str">
        <f t="shared" si="7"/>
        <v>31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08091</v>
      </c>
      <c r="B39" s="90" t="str">
        <f>IF(C39="","",VLOOKUP('OPĆI DIO'!$C$3,'OPĆI DIO'!$L$6:$U$138,9,FALSE))</f>
        <v>Agencije</v>
      </c>
      <c r="C39" s="96">
        <v>71</v>
      </c>
      <c r="D39" s="91" t="str">
        <f t="shared" si="1"/>
        <v>Prihodi od nefin. imovine i nadoknade štete s osnova osig.</v>
      </c>
      <c r="E39" s="96">
        <v>4241</v>
      </c>
      <c r="F39" s="91" t="str">
        <f t="shared" si="2"/>
        <v>Knjige</v>
      </c>
      <c r="G39" s="129" t="s">
        <v>1005</v>
      </c>
      <c r="H39" s="91" t="str">
        <f t="shared" si="3"/>
        <v>ADMINISTRACIJA I UPRAVLJANJE LEKSIKOGRAFSKOG ZAVODA MIROSLAV KRLEŽA</v>
      </c>
      <c r="I39" s="91" t="str">
        <f t="shared" si="4"/>
        <v>0150</v>
      </c>
      <c r="J39" s="128">
        <v>1330</v>
      </c>
      <c r="K39" s="128">
        <v>800</v>
      </c>
      <c r="L39" s="128">
        <v>800</v>
      </c>
      <c r="M39" s="95"/>
      <c r="O39" s="86" t="str">
        <f t="shared" si="5"/>
        <v>424</v>
      </c>
      <c r="P39" s="86" t="str">
        <f t="shared" si="6"/>
        <v>42</v>
      </c>
      <c r="Q39" s="86" t="str">
        <f t="shared" si="7"/>
        <v>71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/>
      </c>
      <c r="B40" s="90" t="str">
        <f>IF(C40="","",VLOOKUP('OPĆI DIO'!$C$3,'OPĆI DIO'!$L$6:$U$138,9,FALSE))</f>
        <v/>
      </c>
      <c r="C40" s="96"/>
      <c r="D40" s="91" t="str">
        <f t="shared" si="1"/>
        <v/>
      </c>
      <c r="E40" s="96"/>
      <c r="F40" s="91" t="str">
        <f t="shared" si="2"/>
        <v/>
      </c>
      <c r="G40" s="129"/>
      <c r="H40" s="91" t="str">
        <f t="shared" si="3"/>
        <v/>
      </c>
      <c r="I40" s="91" t="str">
        <f t="shared" si="4"/>
        <v/>
      </c>
      <c r="J40" s="128"/>
      <c r="K40" s="128"/>
      <c r="L40" s="128"/>
      <c r="M40" s="95"/>
      <c r="O40" s="86" t="str">
        <f t="shared" si="5"/>
        <v/>
      </c>
      <c r="P40" s="86" t="str">
        <f t="shared" si="6"/>
        <v/>
      </c>
      <c r="Q40" s="86" t="str">
        <f t="shared" si="7"/>
        <v/>
      </c>
      <c r="R40" s="86" t="str">
        <f t="shared" si="8"/>
        <v/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/>
      </c>
      <c r="B41" s="90" t="str">
        <f>IF(C41="","",VLOOKUP('OPĆI DIO'!$C$3,'OPĆI DIO'!$L$6:$U$138,9,FALSE))</f>
        <v/>
      </c>
      <c r="C41" s="96"/>
      <c r="D41" s="91" t="str">
        <f t="shared" si="1"/>
        <v/>
      </c>
      <c r="E41" s="96"/>
      <c r="F41" s="91" t="str">
        <f t="shared" si="2"/>
        <v/>
      </c>
      <c r="G41" s="129"/>
      <c r="H41" s="91" t="str">
        <f t="shared" si="3"/>
        <v/>
      </c>
      <c r="I41" s="91" t="str">
        <f t="shared" si="4"/>
        <v/>
      </c>
      <c r="J41" s="128"/>
      <c r="K41" s="128"/>
      <c r="L41" s="128"/>
      <c r="M41" s="95"/>
      <c r="O41" s="86" t="str">
        <f t="shared" si="5"/>
        <v/>
      </c>
      <c r="P41" s="86" t="str">
        <f t="shared" si="6"/>
        <v/>
      </c>
      <c r="Q41" s="86" t="str">
        <f t="shared" si="7"/>
        <v/>
      </c>
      <c r="R41" s="86" t="str">
        <f t="shared" si="8"/>
        <v/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 t="shared" si="2"/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 t="shared" si="5"/>
        <v/>
      </c>
      <c r="P42" s="86" t="str">
        <f t="shared" si="6"/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/>
      </c>
      <c r="B43" s="90" t="str">
        <f>IF(C43="","",VLOOKUP('OPĆI DIO'!$C$3,'OPĆI DIO'!$L$6:$U$138,9,FALSE))</f>
        <v/>
      </c>
      <c r="C43" s="96"/>
      <c r="D43" s="91" t="str">
        <f t="shared" si="1"/>
        <v/>
      </c>
      <c r="E43" s="96"/>
      <c r="F43" s="91" t="str">
        <f t="shared" si="2"/>
        <v/>
      </c>
      <c r="G43" s="129"/>
      <c r="H43" s="91" t="str">
        <f t="shared" si="3"/>
        <v/>
      </c>
      <c r="I43" s="91" t="str">
        <f t="shared" si="4"/>
        <v/>
      </c>
      <c r="J43" s="128"/>
      <c r="K43" s="128"/>
      <c r="L43" s="128"/>
      <c r="M43" s="95"/>
      <c r="O43" s="86" t="str">
        <f t="shared" si="5"/>
        <v/>
      </c>
      <c r="P43" s="86" t="str">
        <f t="shared" si="6"/>
        <v/>
      </c>
      <c r="Q43" s="86" t="str">
        <f t="shared" si="7"/>
        <v/>
      </c>
      <c r="R43" s="86" t="str">
        <f t="shared" si="8"/>
        <v/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/>
      </c>
      <c r="B44" s="90" t="str">
        <f>IF(C44="","",VLOOKUP('OPĆI DIO'!$C$3,'OPĆI DIO'!$L$6:$U$138,9,FALSE))</f>
        <v/>
      </c>
      <c r="C44" s="96"/>
      <c r="D44" s="91" t="str">
        <f t="shared" si="1"/>
        <v/>
      </c>
      <c r="E44" s="96"/>
      <c r="F44" s="91" t="str">
        <f t="shared" si="2"/>
        <v/>
      </c>
      <c r="G44" s="129"/>
      <c r="H44" s="91" t="str">
        <f t="shared" si="3"/>
        <v/>
      </c>
      <c r="I44" s="91" t="str">
        <f t="shared" si="4"/>
        <v/>
      </c>
      <c r="J44" s="128"/>
      <c r="K44" s="128"/>
      <c r="L44" s="128"/>
      <c r="M44" s="95"/>
      <c r="O44" s="86" t="str">
        <f t="shared" si="5"/>
        <v/>
      </c>
      <c r="P44" s="86" t="str">
        <f t="shared" si="6"/>
        <v/>
      </c>
      <c r="Q44" s="86" t="str">
        <f t="shared" si="7"/>
        <v/>
      </c>
      <c r="R44" s="86" t="str">
        <f t="shared" si="8"/>
        <v/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/>
      </c>
      <c r="B45" s="90" t="str">
        <f>IF(C45="","",VLOOKUP('OPĆI DIO'!$C$3,'OPĆI DIO'!$L$6:$U$138,9,FALSE))</f>
        <v/>
      </c>
      <c r="C45" s="96"/>
      <c r="D45" s="91" t="str">
        <f t="shared" si="1"/>
        <v/>
      </c>
      <c r="E45" s="96"/>
      <c r="F45" s="91" t="str">
        <f t="shared" si="2"/>
        <v/>
      </c>
      <c r="G45" s="129"/>
      <c r="H45" s="91" t="str">
        <f t="shared" si="3"/>
        <v/>
      </c>
      <c r="I45" s="91" t="str">
        <f t="shared" si="4"/>
        <v/>
      </c>
      <c r="J45" s="128"/>
      <c r="K45" s="128"/>
      <c r="L45" s="128"/>
      <c r="M45" s="95"/>
      <c r="O45" s="86" t="str">
        <f t="shared" si="5"/>
        <v/>
      </c>
      <c r="P45" s="86" t="str">
        <f t="shared" si="6"/>
        <v/>
      </c>
      <c r="Q45" s="86" t="str">
        <f t="shared" si="7"/>
        <v/>
      </c>
      <c r="R45" s="86" t="str">
        <f t="shared" si="8"/>
        <v/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/>
      </c>
      <c r="B46" s="90" t="str">
        <f>IF(C46="","",VLOOKUP('OPĆI DIO'!$C$3,'OPĆI DIO'!$L$6:$U$138,9,FALSE))</f>
        <v/>
      </c>
      <c r="C46" s="96"/>
      <c r="D46" s="91" t="str">
        <f t="shared" si="1"/>
        <v/>
      </c>
      <c r="E46" s="96"/>
      <c r="F46" s="91" t="str">
        <f t="shared" si="2"/>
        <v/>
      </c>
      <c r="G46" s="129"/>
      <c r="H46" s="91" t="str">
        <f t="shared" si="3"/>
        <v/>
      </c>
      <c r="I46" s="91" t="str">
        <f t="shared" si="4"/>
        <v/>
      </c>
      <c r="J46" s="128"/>
      <c r="K46" s="128"/>
      <c r="L46" s="128"/>
      <c r="M46" s="95"/>
      <c r="O46" s="86" t="str">
        <f t="shared" si="5"/>
        <v/>
      </c>
      <c r="P46" s="86" t="str">
        <f t="shared" si="6"/>
        <v/>
      </c>
      <c r="Q46" s="86" t="str">
        <f t="shared" si="7"/>
        <v/>
      </c>
      <c r="R46" s="86" t="str">
        <f t="shared" si="8"/>
        <v/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/>
      </c>
      <c r="B47" s="90" t="str">
        <f>IF(C47="","",VLOOKUP('OPĆI DIO'!$C$3,'OPĆI DIO'!$L$6:$U$138,9,FALSE))</f>
        <v/>
      </c>
      <c r="C47" s="96"/>
      <c r="D47" s="91" t="str">
        <f t="shared" si="1"/>
        <v/>
      </c>
      <c r="E47" s="96"/>
      <c r="F47" s="91" t="str">
        <f t="shared" si="2"/>
        <v/>
      </c>
      <c r="G47" s="129"/>
      <c r="H47" s="91" t="str">
        <f t="shared" si="3"/>
        <v/>
      </c>
      <c r="I47" s="91" t="str">
        <f t="shared" si="4"/>
        <v/>
      </c>
      <c r="J47" s="128"/>
      <c r="K47" s="128"/>
      <c r="L47" s="128"/>
      <c r="M47" s="95"/>
      <c r="O47" s="86" t="str">
        <f t="shared" si="5"/>
        <v/>
      </c>
      <c r="P47" s="86" t="str">
        <f t="shared" si="6"/>
        <v/>
      </c>
      <c r="Q47" s="86" t="str">
        <f t="shared" si="7"/>
        <v/>
      </c>
      <c r="R47" s="86" t="str">
        <f t="shared" si="8"/>
        <v/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/>
      </c>
      <c r="B48" s="90" t="str">
        <f>IF(C48="","",VLOOKUP('OPĆI DIO'!$C$3,'OPĆI DIO'!$L$6:$U$138,9,FALSE))</f>
        <v/>
      </c>
      <c r="C48" s="96"/>
      <c r="D48" s="91" t="str">
        <f t="shared" si="1"/>
        <v/>
      </c>
      <c r="E48" s="96"/>
      <c r="F48" s="91" t="str">
        <f t="shared" si="2"/>
        <v/>
      </c>
      <c r="G48" s="129"/>
      <c r="H48" s="91" t="str">
        <f t="shared" si="3"/>
        <v/>
      </c>
      <c r="I48" s="91" t="str">
        <f t="shared" si="4"/>
        <v/>
      </c>
      <c r="J48" s="128"/>
      <c r="K48" s="128"/>
      <c r="L48" s="128"/>
      <c r="M48" s="95"/>
      <c r="O48" s="86" t="str">
        <f t="shared" si="5"/>
        <v/>
      </c>
      <c r="P48" s="86" t="str">
        <f t="shared" si="6"/>
        <v/>
      </c>
      <c r="Q48" s="86" t="str">
        <f t="shared" si="7"/>
        <v/>
      </c>
      <c r="R48" s="86" t="str">
        <f t="shared" si="8"/>
        <v/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/>
      </c>
      <c r="B49" s="90" t="str">
        <f>IF(C49="","",VLOOKUP('OPĆI DIO'!$C$3,'OPĆI DIO'!$L$6:$U$138,9,FALSE))</f>
        <v/>
      </c>
      <c r="C49" s="96"/>
      <c r="D49" s="91" t="str">
        <f t="shared" si="1"/>
        <v/>
      </c>
      <c r="E49" s="96"/>
      <c r="F49" s="91" t="str">
        <f t="shared" si="2"/>
        <v/>
      </c>
      <c r="G49" s="129"/>
      <c r="H49" s="91" t="str">
        <f t="shared" si="3"/>
        <v/>
      </c>
      <c r="I49" s="91" t="str">
        <f t="shared" si="4"/>
        <v/>
      </c>
      <c r="J49" s="128"/>
      <c r="K49" s="128"/>
      <c r="L49" s="128"/>
      <c r="M49" s="95"/>
      <c r="O49" s="86" t="str">
        <f t="shared" si="5"/>
        <v/>
      </c>
      <c r="P49" s="86" t="str">
        <f t="shared" si="6"/>
        <v/>
      </c>
      <c r="Q49" s="86" t="str">
        <f t="shared" si="7"/>
        <v/>
      </c>
      <c r="R49" s="86" t="str">
        <f t="shared" si="8"/>
        <v/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/>
      </c>
      <c r="B50" s="90" t="str">
        <f>IF(C50="","",VLOOKUP('OPĆI DIO'!$C$3,'OPĆI DIO'!$L$6:$U$138,9,FALSE))</f>
        <v/>
      </c>
      <c r="C50" s="96"/>
      <c r="D50" s="91" t="str">
        <f t="shared" si="1"/>
        <v/>
      </c>
      <c r="E50" s="96"/>
      <c r="F50" s="91" t="str">
        <f t="shared" si="2"/>
        <v/>
      </c>
      <c r="G50" s="129"/>
      <c r="H50" s="91" t="str">
        <f t="shared" si="3"/>
        <v/>
      </c>
      <c r="I50" s="91" t="str">
        <f t="shared" si="4"/>
        <v/>
      </c>
      <c r="J50" s="128"/>
      <c r="K50" s="128"/>
      <c r="L50" s="128"/>
      <c r="M50" s="95"/>
      <c r="O50" s="86" t="str">
        <f t="shared" si="5"/>
        <v/>
      </c>
      <c r="P50" s="86" t="str">
        <f t="shared" si="6"/>
        <v/>
      </c>
      <c r="Q50" s="86" t="str">
        <f t="shared" si="7"/>
        <v/>
      </c>
      <c r="R50" s="86" t="str">
        <f t="shared" si="8"/>
        <v/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/>
      </c>
      <c r="B51" s="90" t="str">
        <f>IF(C51="","",VLOOKUP('OPĆI DIO'!$C$3,'OPĆI DIO'!$L$6:$U$138,9,FALSE))</f>
        <v/>
      </c>
      <c r="C51" s="96"/>
      <c r="D51" s="91" t="str">
        <f t="shared" si="1"/>
        <v/>
      </c>
      <c r="E51" s="96"/>
      <c r="F51" s="91" t="str">
        <f t="shared" si="2"/>
        <v/>
      </c>
      <c r="G51" s="129"/>
      <c r="H51" s="91" t="str">
        <f t="shared" si="3"/>
        <v/>
      </c>
      <c r="I51" s="91" t="str">
        <f t="shared" si="4"/>
        <v/>
      </c>
      <c r="J51" s="128"/>
      <c r="K51" s="128"/>
      <c r="L51" s="128"/>
      <c r="M51" s="95"/>
      <c r="O51" s="86" t="str">
        <f t="shared" si="5"/>
        <v/>
      </c>
      <c r="P51" s="86" t="str">
        <f t="shared" si="6"/>
        <v/>
      </c>
      <c r="Q51" s="86" t="str">
        <f t="shared" si="7"/>
        <v/>
      </c>
      <c r="R51" s="86" t="str">
        <f t="shared" si="8"/>
        <v/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/>
      </c>
      <c r="B52" s="90" t="str">
        <f>IF(C52="","",VLOOKUP('OPĆI DIO'!$C$3,'OPĆI DIO'!$L$6:$U$138,9,FALSE))</f>
        <v/>
      </c>
      <c r="C52" s="96"/>
      <c r="D52" s="91" t="str">
        <f t="shared" si="1"/>
        <v/>
      </c>
      <c r="E52" s="96"/>
      <c r="F52" s="91" t="str">
        <f t="shared" si="2"/>
        <v/>
      </c>
      <c r="G52" s="129"/>
      <c r="H52" s="91" t="str">
        <f t="shared" si="3"/>
        <v/>
      </c>
      <c r="I52" s="91" t="str">
        <f t="shared" si="4"/>
        <v/>
      </c>
      <c r="J52" s="128"/>
      <c r="K52" s="128"/>
      <c r="L52" s="128"/>
      <c r="M52" s="95"/>
      <c r="O52" s="86" t="str">
        <f t="shared" si="5"/>
        <v/>
      </c>
      <c r="P52" s="86" t="str">
        <f t="shared" si="6"/>
        <v/>
      </c>
      <c r="Q52" s="86" t="str">
        <f t="shared" si="7"/>
        <v/>
      </c>
      <c r="R52" s="86" t="str">
        <f t="shared" si="8"/>
        <v/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/>
      </c>
      <c r="B54" s="90" t="str">
        <f>IF(C54="","",VLOOKUP('OPĆI DIO'!$C$3,'OPĆI DIO'!$L$6:$U$138,9,FALSE))</f>
        <v/>
      </c>
      <c r="C54" s="96"/>
      <c r="D54" s="91" t="str">
        <f t="shared" si="1"/>
        <v/>
      </c>
      <c r="E54" s="96"/>
      <c r="F54" s="91" t="str">
        <f t="shared" si="2"/>
        <v/>
      </c>
      <c r="G54" s="129"/>
      <c r="H54" s="91" t="str">
        <f t="shared" si="3"/>
        <v/>
      </c>
      <c r="I54" s="91" t="str">
        <f t="shared" si="4"/>
        <v/>
      </c>
      <c r="J54" s="128"/>
      <c r="K54" s="128"/>
      <c r="L54" s="128"/>
      <c r="M54" s="95"/>
      <c r="O54" s="86" t="str">
        <f t="shared" si="5"/>
        <v/>
      </c>
      <c r="P54" s="86" t="str">
        <f t="shared" si="6"/>
        <v/>
      </c>
      <c r="Q54" s="86" t="str">
        <f t="shared" si="7"/>
        <v/>
      </c>
      <c r="R54" s="86" t="str">
        <f t="shared" si="8"/>
        <v/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1"/>
        <v/>
      </c>
      <c r="E55" s="96"/>
      <c r="F55" s="91" t="str">
        <f t="shared" si="2"/>
        <v/>
      </c>
      <c r="G55" s="129"/>
      <c r="H55" s="91" t="str">
        <f t="shared" si="3"/>
        <v/>
      </c>
      <c r="I55" s="91" t="str">
        <f t="shared" si="4"/>
        <v/>
      </c>
      <c r="J55" s="128"/>
      <c r="K55" s="128"/>
      <c r="L55" s="128"/>
      <c r="M55" s="95"/>
      <c r="O55" s="86" t="str">
        <f t="shared" si="5"/>
        <v/>
      </c>
      <c r="P55" s="86" t="str">
        <f t="shared" si="6"/>
        <v/>
      </c>
      <c r="Q55" s="86" t="str">
        <f t="shared" si="7"/>
        <v/>
      </c>
      <c r="R55" s="86" t="str">
        <f t="shared" si="8"/>
        <v/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1"/>
        <v/>
      </c>
      <c r="E56" s="96"/>
      <c r="F56" s="91" t="str">
        <f t="shared" si="2"/>
        <v/>
      </c>
      <c r="G56" s="129"/>
      <c r="H56" s="91" t="str">
        <f t="shared" si="3"/>
        <v/>
      </c>
      <c r="I56" s="91" t="str">
        <f t="shared" si="4"/>
        <v/>
      </c>
      <c r="J56" s="128"/>
      <c r="K56" s="128"/>
      <c r="L56" s="128"/>
      <c r="M56" s="95"/>
      <c r="O56" s="86" t="str">
        <f t="shared" si="5"/>
        <v/>
      </c>
      <c r="P56" s="86" t="str">
        <f t="shared" si="6"/>
        <v/>
      </c>
      <c r="Q56" s="86" t="str">
        <f t="shared" si="7"/>
        <v/>
      </c>
      <c r="R56" s="86" t="str">
        <f t="shared" si="8"/>
        <v/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4000871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4000871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4000871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" sqref="E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G24" sqref="G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83912</v>
      </c>
      <c r="E5" s="3"/>
      <c r="F5" s="3"/>
      <c r="G5" s="3">
        <v>83912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3997224</v>
      </c>
      <c r="E6" s="12">
        <f>+'A.1 PRIHODI'!E8</f>
        <v>3544379</v>
      </c>
      <c r="F6" s="12">
        <f>+'A.1 PRIHODI'!F8</f>
        <v>0</v>
      </c>
      <c r="G6" s="12">
        <f>+'A.1 PRIHODI'!G8</f>
        <v>431615</v>
      </c>
      <c r="H6" s="12">
        <f>+'A.1 PRIHODI'!H8</f>
        <v>0</v>
      </c>
      <c r="I6" s="12">
        <f>+'A.1 PRIHODI'!I8+'B. RAČUN FIN'!I6</f>
        <v>19900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1330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-80265</v>
      </c>
      <c r="E7" s="197"/>
      <c r="F7" s="197"/>
      <c r="G7" s="197">
        <v>-80265</v>
      </c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4000871</v>
      </c>
      <c r="E8" s="12">
        <f>+E5+E6+E7</f>
        <v>3544379</v>
      </c>
      <c r="F8" s="12">
        <f t="shared" ref="F8:W8" si="1">+F5+F6+F7</f>
        <v>0</v>
      </c>
      <c r="G8" s="12">
        <f t="shared" si="1"/>
        <v>435262</v>
      </c>
      <c r="H8" s="12">
        <f t="shared" si="1"/>
        <v>0</v>
      </c>
      <c r="I8" s="12">
        <f t="shared" si="1"/>
        <v>19900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1330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4000871</v>
      </c>
      <c r="E9" s="82">
        <f>+'A.2 RASHODI'!E4+'B. RAČUN FIN'!E11</f>
        <v>3544379</v>
      </c>
      <c r="F9" s="82">
        <f>+'A.2 RASHODI'!F4+'B. RAČUN FIN'!F11</f>
        <v>0</v>
      </c>
      <c r="G9" s="82">
        <f>+'A.2 RASHODI'!G4+'B. RAČUN FIN'!G11</f>
        <v>435262</v>
      </c>
      <c r="H9" s="82">
        <f>+'A.2 RASHODI'!H4+'B. RAČUN FIN'!H11</f>
        <v>0</v>
      </c>
      <c r="I9" s="82">
        <f>+'A.2 RASHODI'!I4+'B. RAČUN FIN'!I11</f>
        <v>19900</v>
      </c>
      <c r="J9" s="82">
        <f>+'A.2 RASHODI'!J4+'B. RAČUN FIN'!J11</f>
        <v>0</v>
      </c>
      <c r="K9" s="82">
        <f>+'A.2 RASHODI'!K4+'B. RAČUN FIN'!K11</f>
        <v>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1330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80265</v>
      </c>
      <c r="E13" s="131">
        <f t="shared" ref="E13:W13" si="4">-E7</f>
        <v>0</v>
      </c>
      <c r="F13" s="131">
        <f t="shared" si="4"/>
        <v>0</v>
      </c>
      <c r="G13" s="131">
        <f t="shared" si="4"/>
        <v>80265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3993647</v>
      </c>
      <c r="E14" s="12">
        <f>+'A.1 PRIHODI'!E22</f>
        <v>3561232</v>
      </c>
      <c r="F14" s="12">
        <f>+'A.1 PRIHODI'!F22</f>
        <v>0</v>
      </c>
      <c r="G14" s="12">
        <f>+'A.1 PRIHODI'!G22</f>
        <v>431615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800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-77378</v>
      </c>
      <c r="E15" s="65"/>
      <c r="F15" s="65"/>
      <c r="G15" s="65">
        <v>-77378</v>
      </c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3996534</v>
      </c>
      <c r="E16" s="12">
        <f>+E13+E14+E15</f>
        <v>3561232</v>
      </c>
      <c r="F16" s="12">
        <f t="shared" ref="F16:W16" si="5">+F13+F14+F15</f>
        <v>0</v>
      </c>
      <c r="G16" s="12">
        <f t="shared" si="5"/>
        <v>434502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800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3996534</v>
      </c>
      <c r="E17" s="82">
        <f>+'A.2 RASHODI'!E21+'B. RAČUN FIN'!E22</f>
        <v>3561232</v>
      </c>
      <c r="F17" s="82">
        <f>+'A.2 RASHODI'!F21+'B. RAČUN FIN'!F22</f>
        <v>0</v>
      </c>
      <c r="G17" s="82">
        <f>+'A.2 RASHODI'!G21+'B. RAČUN FIN'!G22</f>
        <v>434502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800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77378</v>
      </c>
      <c r="E21" s="131">
        <f t="shared" ref="E21:W21" si="8">-E15</f>
        <v>0</v>
      </c>
      <c r="F21" s="131">
        <f t="shared" si="8"/>
        <v>0</v>
      </c>
      <c r="G21" s="131">
        <f t="shared" si="8"/>
        <v>77378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3997309</v>
      </c>
      <c r="E22" s="12">
        <f>+'A.1 PRIHODI'!E36</f>
        <v>3578164</v>
      </c>
      <c r="F22" s="12">
        <f>+'A.1 PRIHODI'!F36</f>
        <v>0</v>
      </c>
      <c r="G22" s="12">
        <f>+'A.1 PRIHODI'!G36</f>
        <v>418345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800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-70512</v>
      </c>
      <c r="E23" s="65"/>
      <c r="F23" s="65"/>
      <c r="G23" s="65">
        <v>-70512</v>
      </c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4004175</v>
      </c>
      <c r="E24" s="12">
        <f>+E21+E22+E23</f>
        <v>3578164</v>
      </c>
      <c r="F24" s="12">
        <f t="shared" ref="F24:W24" si="9">+F21+F22+F23</f>
        <v>0</v>
      </c>
      <c r="G24" s="12">
        <f t="shared" si="9"/>
        <v>425211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800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4004175</v>
      </c>
      <c r="E25" s="82">
        <f>+'A.2 RASHODI'!E38+'B. RAČUN FIN'!E33</f>
        <v>3578164</v>
      </c>
      <c r="F25" s="82">
        <f>+'A.2 RASHODI'!F38+'B. RAČUN FIN'!F33</f>
        <v>0</v>
      </c>
      <c r="G25" s="82">
        <f>+'A.2 RASHODI'!G38+'B. RAČUN FIN'!G33</f>
        <v>425211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800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3977324</v>
      </c>
      <c r="E8" s="69">
        <f>+E19+E16</f>
        <v>3544379</v>
      </c>
      <c r="F8" s="69">
        <f>+F19+F16</f>
        <v>0</v>
      </c>
      <c r="G8" s="69">
        <f>+G19+G16</f>
        <v>431615</v>
      </c>
      <c r="H8" s="69">
        <f t="shared" ref="H8:V8" si="0">+H19+H16</f>
        <v>0</v>
      </c>
      <c r="I8" s="69">
        <f t="shared" si="0"/>
        <v>0</v>
      </c>
      <c r="J8" s="69">
        <f>+J19+J16</f>
        <v>0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1330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0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265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265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431350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431350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3544379</v>
      </c>
      <c r="E14" s="132">
        <f>SUMIFS('Unos prihoda i primitaka'!$G$3:$G$501,'Unos prihoda i primitaka'!$C$3:$C$501,"=11",'Unos prihoda i primitaka'!$L$3:$L$501,"=67")</f>
        <v>3544379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3975994</v>
      </c>
      <c r="E16" s="4">
        <f t="shared" ref="E16:V16" si="2">SUM(E9:E15)</f>
        <v>3544379</v>
      </c>
      <c r="F16" s="4">
        <f t="shared" si="2"/>
        <v>0</v>
      </c>
      <c r="G16" s="4">
        <f t="shared" si="2"/>
        <v>431615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1330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1330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1330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1330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3993647</v>
      </c>
      <c r="E22" s="69">
        <f t="shared" ref="E22:V22" si="4">+E33+E30</f>
        <v>3561232</v>
      </c>
      <c r="F22" s="69">
        <f t="shared" si="4"/>
        <v>0</v>
      </c>
      <c r="G22" s="69">
        <f t="shared" si="4"/>
        <v>431615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800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265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265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431350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431350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3561232</v>
      </c>
      <c r="E28" s="132">
        <f>SUMIFS('Unos prihoda i primitaka'!$H$3:$H$501,'Unos prihoda i primitaka'!$C$3:$C$501,"=11",'Unos prihoda i primitaka'!$L$3:$L$501,"=67")</f>
        <v>3561232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3992847</v>
      </c>
      <c r="E30" s="4">
        <f t="shared" ref="E30:V30" si="6">SUM(E23:E29)</f>
        <v>3561232</v>
      </c>
      <c r="F30" s="4">
        <f t="shared" si="6"/>
        <v>0</v>
      </c>
      <c r="G30" s="4">
        <f t="shared" si="6"/>
        <v>431615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800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800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800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800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3997309</v>
      </c>
      <c r="E36" s="69">
        <f t="shared" ref="E36:V36" si="9">+E47+E44</f>
        <v>3578164</v>
      </c>
      <c r="F36" s="69">
        <f t="shared" si="9"/>
        <v>0</v>
      </c>
      <c r="G36" s="69">
        <f t="shared" si="9"/>
        <v>418345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800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265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265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418080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418080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3578164</v>
      </c>
      <c r="E42" s="132">
        <f>SUMIFS('Unos prihoda i primitaka'!$I$3:$I$501,'Unos prihoda i primitaka'!$C$3:$C$501,"=11",'Unos prihoda i primitaka'!$L$3:$L$501,"=67")</f>
        <v>3578164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3996509</v>
      </c>
      <c r="E44" s="4">
        <f t="shared" ref="E44:V44" si="10">SUM(E37:E43)</f>
        <v>3578164</v>
      </c>
      <c r="F44" s="4">
        <f t="shared" si="10"/>
        <v>0</v>
      </c>
      <c r="G44" s="4">
        <f t="shared" si="10"/>
        <v>418345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800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800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800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800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4000871</v>
      </c>
      <c r="E4" s="70">
        <f>E5+E13</f>
        <v>3544379</v>
      </c>
      <c r="F4" s="70">
        <f t="shared" ref="F4:W4" si="0">F5+F13</f>
        <v>0</v>
      </c>
      <c r="G4" s="70">
        <f t="shared" si="0"/>
        <v>435262</v>
      </c>
      <c r="H4" s="70">
        <f t="shared" si="0"/>
        <v>0</v>
      </c>
      <c r="I4" s="70">
        <f t="shared" si="0"/>
        <v>19900</v>
      </c>
      <c r="J4" s="70">
        <f t="shared" si="0"/>
        <v>0</v>
      </c>
      <c r="K4" s="70">
        <f>K5+K13</f>
        <v>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1330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3983617</v>
      </c>
      <c r="E5" s="78">
        <f t="shared" ref="E5:G5" si="2">SUM(E6:E12)</f>
        <v>3544379</v>
      </c>
      <c r="F5" s="78">
        <f t="shared" si="2"/>
        <v>0</v>
      </c>
      <c r="G5" s="78">
        <f t="shared" si="2"/>
        <v>419338</v>
      </c>
      <c r="H5" s="78">
        <f>SUM(H6:H12)</f>
        <v>0</v>
      </c>
      <c r="I5" s="78">
        <f t="shared" ref="I5:K5" si="3">SUM(I6:I12)</f>
        <v>19900</v>
      </c>
      <c r="J5" s="78">
        <f t="shared" si="3"/>
        <v>0</v>
      </c>
      <c r="K5" s="78">
        <f t="shared" si="3"/>
        <v>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3496181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3482265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13916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478514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62114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396500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19900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2282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2282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6640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6640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17254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15924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1330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17254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15924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1330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3996534</v>
      </c>
      <c r="E21" s="70">
        <f>+E22+E30</f>
        <v>3561232</v>
      </c>
      <c r="F21" s="70">
        <f t="shared" ref="F21:W21" si="11">+F22+F30</f>
        <v>0</v>
      </c>
      <c r="G21" s="70">
        <f t="shared" si="11"/>
        <v>434502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800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3979280</v>
      </c>
      <c r="E22" s="78">
        <f t="shared" ref="E22:W22" si="12">SUM(E23:E29)</f>
        <v>3561232</v>
      </c>
      <c r="F22" s="78">
        <f t="shared" si="12"/>
        <v>0</v>
      </c>
      <c r="G22" s="78">
        <f t="shared" si="12"/>
        <v>418048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3513034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3499118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13916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457284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62114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395170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2322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2322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6640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6640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17254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16454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800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17254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16454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800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4004175</v>
      </c>
      <c r="E38" s="70">
        <f>E39+E47</f>
        <v>3578164</v>
      </c>
      <c r="F38" s="70">
        <f t="shared" ref="F38:W38" si="18">F39+F47</f>
        <v>0</v>
      </c>
      <c r="G38" s="70">
        <f t="shared" si="18"/>
        <v>425211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800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3980285</v>
      </c>
      <c r="E39" s="78">
        <f t="shared" ref="E39:G39" si="19">SUM(E40:E46)</f>
        <v>3578164</v>
      </c>
      <c r="F39" s="78">
        <f t="shared" si="19"/>
        <v>0</v>
      </c>
      <c r="G39" s="78">
        <f t="shared" si="19"/>
        <v>402121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3529966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3516050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13916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441357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62114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379243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2322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2322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6640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6640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23890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23090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800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23890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23090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800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4000871</v>
      </c>
      <c r="D5" s="339">
        <f t="shared" ref="D5:E5" si="0">+D6+D9+D11+D14+D25+D28+D30</f>
        <v>3996534</v>
      </c>
      <c r="E5" s="339">
        <f t="shared" si="0"/>
        <v>4004175</v>
      </c>
    </row>
    <row r="6" spans="1:193">
      <c r="A6" s="312">
        <v>1</v>
      </c>
      <c r="B6" s="67" t="s">
        <v>5131</v>
      </c>
      <c r="C6" s="338">
        <f>+C7+C8</f>
        <v>3544379</v>
      </c>
      <c r="D6" s="338">
        <f t="shared" ref="D6:E6" si="1">+D7+D8</f>
        <v>3561232</v>
      </c>
      <c r="E6" s="338">
        <f t="shared" si="1"/>
        <v>3578164</v>
      </c>
    </row>
    <row r="7" spans="1:193">
      <c r="A7" s="309">
        <v>11</v>
      </c>
      <c r="B7" s="48" t="s">
        <v>5118</v>
      </c>
      <c r="C7" s="337">
        <f>+'A.2 RASHODI'!E4</f>
        <v>3544379</v>
      </c>
      <c r="D7" s="337">
        <f>+'A.2 RASHODI'!E21</f>
        <v>3561232</v>
      </c>
      <c r="E7" s="337">
        <f>+'A.2 RASHODI'!E38</f>
        <v>3578164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435262</v>
      </c>
      <c r="D9" s="338">
        <f t="shared" ref="D9:E9" si="2">+D10</f>
        <v>434502</v>
      </c>
      <c r="E9" s="338">
        <f t="shared" si="2"/>
        <v>425211</v>
      </c>
    </row>
    <row r="10" spans="1:193">
      <c r="A10" s="309">
        <v>31</v>
      </c>
      <c r="B10" s="48" t="s">
        <v>5119</v>
      </c>
      <c r="C10" s="337">
        <f>+'A.2 RASHODI'!G4</f>
        <v>435262</v>
      </c>
      <c r="D10" s="337">
        <f>+'A.2 RASHODI'!G21</f>
        <v>434502</v>
      </c>
      <c r="E10" s="337">
        <f>+'A.2 RASHODI'!G38</f>
        <v>425211</v>
      </c>
    </row>
    <row r="11" spans="1:193">
      <c r="A11" s="312">
        <v>4</v>
      </c>
      <c r="B11" s="67" t="s">
        <v>5133</v>
      </c>
      <c r="C11" s="338">
        <f>+C12+C13</f>
        <v>19900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19900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0</v>
      </c>
      <c r="D14" s="338">
        <f t="shared" ref="D14:E14" si="4">SUM(D15:D24)</f>
        <v>0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0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1330</v>
      </c>
      <c r="D28" s="338">
        <f t="shared" ref="D28:E28" si="6">+D29</f>
        <v>800</v>
      </c>
      <c r="E28" s="338">
        <f t="shared" si="6"/>
        <v>800</v>
      </c>
    </row>
    <row r="29" spans="1:5" ht="25.5">
      <c r="A29" s="309">
        <v>71</v>
      </c>
      <c r="B29" s="48" t="s">
        <v>5130</v>
      </c>
      <c r="C29" s="337">
        <f>+'A.2 RASHODI'!V4</f>
        <v>1330</v>
      </c>
      <c r="D29" s="337">
        <f>+'A.2 RASHODI'!V21</f>
        <v>800</v>
      </c>
      <c r="E29" s="337">
        <f>+'A.2 RASHODI'!V38</f>
        <v>800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4000871</v>
      </c>
      <c r="D5" s="70">
        <f t="shared" ref="D5:E5" si="0">+D6+D15+D21+D28+D38+D45+D52+D59+D66+D75</f>
        <v>3996534</v>
      </c>
      <c r="E5" s="70">
        <f t="shared" si="0"/>
        <v>4004175</v>
      </c>
    </row>
    <row r="6" spans="1:193">
      <c r="A6" s="310">
        <v>1</v>
      </c>
      <c r="B6" s="67" t="s">
        <v>5143</v>
      </c>
      <c r="C6" s="338">
        <f>SUM(C7:C14)</f>
        <v>4000871</v>
      </c>
      <c r="D6" s="338">
        <f>SUM(D7:D14)</f>
        <v>3996534</v>
      </c>
      <c r="E6" s="338">
        <f>SUM(E7:E14)</f>
        <v>4004175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4000871</v>
      </c>
      <c r="D11" s="337">
        <f>SUMIF('Unos rashoda i izdataka'!$R$3:$R$501,'A.4 RASHODI FUNK'!$A11,'Unos rashoda i izdataka'!$K$3:$K$501)+SUMIF('Unos rashoda P4'!$T$3:$T$501,'A.4 RASHODI FUNK'!$A11,'Unos rashoda P4'!$I$3:$I$501)</f>
        <v>3996534</v>
      </c>
      <c r="E11" s="337">
        <f>SUMIF('Unos rashoda i izdataka'!$R$3:$R$501,'A.4 RASHODI FUNK'!$A11,'Unos rashoda i izdataka'!$L$3:$L$501)+SUMIF('Unos rashoda P4'!$T$3:$T$501,'A.4 RASHODI FUNK'!$A11,'Unos rashoda P4'!$J$3:$J$501)</f>
        <v>4004175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Ankica Karačić</cp:lastModifiedBy>
  <cp:lastPrinted>2023-01-02T10:10:21Z</cp:lastPrinted>
  <dcterms:created xsi:type="dcterms:W3CDTF">2018-09-10T07:36:17Z</dcterms:created>
  <dcterms:modified xsi:type="dcterms:W3CDTF">2023-01-02T10:10:58Z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